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599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<sst xmlns="http://schemas.openxmlformats.org/spreadsheetml/2006/main" count="363" uniqueCount="161">
  <si>
    <t>№  п/п</t>
  </si>
  <si>
    <t>А д р е с</t>
  </si>
  <si>
    <t>Виды работ</t>
  </si>
  <si>
    <t>Кол-во</t>
  </si>
  <si>
    <t>Техническое обслуживание и текущий ремонт жилого фонда</t>
  </si>
  <si>
    <t>шт</t>
  </si>
  <si>
    <t>Ремонт межпанельных швов</t>
  </si>
  <si>
    <t>м</t>
  </si>
  <si>
    <t>м2</t>
  </si>
  <si>
    <t>Смена остекления в подъездах</t>
  </si>
  <si>
    <t>Ремонт шиферной кровли</t>
  </si>
  <si>
    <t>Ремонт рулонной кровли</t>
  </si>
  <si>
    <t>Ремонт дверных полотен</t>
  </si>
  <si>
    <t>Смена дверных полотен</t>
  </si>
  <si>
    <t>Смена дверных приборов</t>
  </si>
  <si>
    <t>Установка дверных пружин</t>
  </si>
  <si>
    <t>Ремонт металлических решеток</t>
  </si>
  <si>
    <t>Ремонт слуховых окон</t>
  </si>
  <si>
    <t>Прочистка вентканалов</t>
  </si>
  <si>
    <t>Ремонт малых архитектурных форм</t>
  </si>
  <si>
    <t>Итого</t>
  </si>
  <si>
    <t>руб.</t>
  </si>
  <si>
    <t xml:space="preserve">                            Всего ремонтных работ</t>
  </si>
  <si>
    <t>Генеральный директор</t>
  </si>
  <si>
    <t>Ремонт ливневой канализации</t>
  </si>
  <si>
    <t>Изготовление и установка урн</t>
  </si>
  <si>
    <t>м3</t>
  </si>
  <si>
    <t>Ремонт люков подвальных</t>
  </si>
  <si>
    <t>Ремонт люков чердачных</t>
  </si>
  <si>
    <t>УТВЕРЖДАЮ</t>
  </si>
  <si>
    <t>Устройство 2-ой нитки остекления</t>
  </si>
  <si>
    <t>Обход подвалов</t>
  </si>
  <si>
    <t>Техническое обслуживание и текущий ремонт внутридомовых электросетей</t>
  </si>
  <si>
    <t>Смена выключателей</t>
  </si>
  <si>
    <t>месяц</t>
  </si>
  <si>
    <t>Техническое обслуживание и текущий ремонт внутридомовых инженерных сетей горячего водоснабжения и отопления</t>
  </si>
  <si>
    <t xml:space="preserve">                          Итого </t>
  </si>
  <si>
    <t xml:space="preserve">                            Итого </t>
  </si>
  <si>
    <t xml:space="preserve">Восстановление подъездного отопления </t>
  </si>
  <si>
    <t>Техническое обслуживание и ремонт повысительных насосных станций</t>
  </si>
  <si>
    <t>Смена предохранителей на ВРУ</t>
  </si>
  <si>
    <t>Замена рубильников на ВРУ</t>
  </si>
  <si>
    <t>Замена индивидуальных ПУ</t>
  </si>
  <si>
    <t>Контроль качества воды</t>
  </si>
  <si>
    <t>Смена стальных трубопроводов отопления                              Ø  до 80мм</t>
  </si>
  <si>
    <t xml:space="preserve">Смена ламп накаливания осветительных приборов общего назначения </t>
  </si>
  <si>
    <t>_____________Кубасов В.Г.</t>
  </si>
  <si>
    <t>ООО УК «Прогресс»</t>
  </si>
  <si>
    <t>Смена стальных трубопроводов ГВС                                        Ø  до 100мм</t>
  </si>
  <si>
    <t xml:space="preserve">Ремонт почтовых ящиков </t>
  </si>
  <si>
    <t>Стоим. един. (руб.)</t>
  </si>
  <si>
    <t>П л а н  (руб.)</t>
  </si>
  <si>
    <t>План по кварталам</t>
  </si>
  <si>
    <t>Един. изм.</t>
  </si>
  <si>
    <t>мкр.4, 5</t>
  </si>
  <si>
    <t>мкр.4, 5, пр.Фадеева</t>
  </si>
  <si>
    <t>Частичный ремонт хоккейных площадок</t>
  </si>
  <si>
    <t>Устройство гидрозатворов в подвальных помещениях</t>
  </si>
  <si>
    <t>Смена автоматов</t>
  </si>
  <si>
    <t>Ремонт этажных электрощитов</t>
  </si>
  <si>
    <t>Чистка водоподогревателя</t>
  </si>
  <si>
    <t>I</t>
  </si>
  <si>
    <t>II</t>
  </si>
  <si>
    <t>III</t>
  </si>
  <si>
    <t>IV</t>
  </si>
  <si>
    <t>Смена энергосберегающих патронов</t>
  </si>
  <si>
    <t>Ремонт подъезда (отделочные работы)</t>
  </si>
  <si>
    <t>Изготовление, установка метал. дверей, решеток на окна подвальные</t>
  </si>
  <si>
    <t>Ремонт деревянных настилов подвала</t>
  </si>
  <si>
    <t>Установка замков  на люки подвальные и чердачные</t>
  </si>
  <si>
    <t>Заделка подвальных окон дерев. щитами</t>
  </si>
  <si>
    <t>Установка задвижки Ø 80мм</t>
  </si>
  <si>
    <t>Изготовление, установка оконных переплетов в подъездах</t>
  </si>
  <si>
    <t>Замена секций водоподогревателя</t>
  </si>
  <si>
    <t>Замена задвижек Ø до 100мм</t>
  </si>
  <si>
    <t>Смена стальных трубопроводов отопления                              Ø  до 40мм</t>
  </si>
  <si>
    <t>Смена стальных трубопроводов ГВС                                     Ø  до 40мм</t>
  </si>
  <si>
    <t xml:space="preserve">Ремонт кровли (до 50% от общей площади) </t>
  </si>
  <si>
    <t>Замена вентилей отопления Ø до 25мм</t>
  </si>
  <si>
    <t>Замена вентилей ГВС Ø до 50мм</t>
  </si>
  <si>
    <t>Установка манометров</t>
  </si>
  <si>
    <t>Аварийное обслуживание сетей ХВС и водоотведения, ГВС и отопления, электросетей</t>
  </si>
  <si>
    <t>подъезд</t>
  </si>
  <si>
    <t>Обслуживание, подготовка теплового узла и внутридомовых тепловых сетей к отопительному сезону</t>
  </si>
  <si>
    <t>шт/дом</t>
  </si>
  <si>
    <t>Смена и подсыпка утеплителя по перекрытиям</t>
  </si>
  <si>
    <t>Ремонт обшивки тамбуров и смена утеплителя</t>
  </si>
  <si>
    <t>Электромонтажные работы по установке шкафов учета с заменой индивидуальных ПУ</t>
  </si>
  <si>
    <t>Гидропневматическая промывка внутридомовых тепловых сетей</t>
  </si>
  <si>
    <t>Замена электропроводки различных сечений</t>
  </si>
  <si>
    <t>Ремонт отмостки</t>
  </si>
  <si>
    <t>Ремонт внутридомовых инженерных систем водотведения (в подвале МКД)</t>
  </si>
  <si>
    <t>Ремонт внутридомовых инженерных систем холодного водоснабжения (в подвале МКД)</t>
  </si>
  <si>
    <t>Ремонт внутридомовых инженерных систем теплоснабжения (в подвале МКД)</t>
  </si>
  <si>
    <t>Ремонт подъездных щитов учета</t>
  </si>
  <si>
    <t>мкр.5, дом 35</t>
  </si>
  <si>
    <t>Установка задвижки Ø 100мм</t>
  </si>
  <si>
    <t>Техническое обслуживание и текущий ремонт внутридомовых инженерных сетей холодного водоснабжения и водоотведения</t>
  </si>
  <si>
    <t>План текущего ремонта многоквартирных домов находящихся в управлении                                                              ООО Управляющая компания «Прогресс» на 2018 г.</t>
  </si>
  <si>
    <t>Главный инженер                                                               Яровой Д.Э.</t>
  </si>
  <si>
    <t>Заделка штраб</t>
  </si>
  <si>
    <t>мкр.5, дом 30</t>
  </si>
  <si>
    <t>мкр.4, дом 12а</t>
  </si>
  <si>
    <t>мкр.4, дом 12б</t>
  </si>
  <si>
    <t>мкр.4, дом 12в</t>
  </si>
  <si>
    <t>мкр.4, дом 6</t>
  </si>
  <si>
    <t>мкр.4, дом 7</t>
  </si>
  <si>
    <t>мкр.4, дом 20а</t>
  </si>
  <si>
    <t>мкр.4, дом 31</t>
  </si>
  <si>
    <t>мкр.4, дом 13</t>
  </si>
  <si>
    <t>мкр.4, дом 14</t>
  </si>
  <si>
    <t>мкр.4, дом 15</t>
  </si>
  <si>
    <t>мкр.4, дом 15а</t>
  </si>
  <si>
    <t>мкр.4, д. 25, 26;                                                                              мкр.5, д. 42, 47(1й блок)</t>
  </si>
  <si>
    <t>Замена трансформаторов тока</t>
  </si>
  <si>
    <t>Изоляция трубопроводов тепловых сетей  (в подвале МКД)</t>
  </si>
  <si>
    <t>мкр.5, пр.Фадеева</t>
  </si>
  <si>
    <t>мкр.4, д.22,25,26; мкр.5, д.47; пр.Фадеева, д.20</t>
  </si>
  <si>
    <t>мкр.5, д. 13, 14</t>
  </si>
  <si>
    <t>мкр.4 д. 13; пр.Фадеева, д. 10, 12, 14, 16</t>
  </si>
  <si>
    <t>мкр.5, д. 33</t>
  </si>
  <si>
    <t>пр.Фадеева, д. 10, 12, 14, 16; мкр.4, д. 13</t>
  </si>
  <si>
    <t>мкр.4, пр.Фадеева</t>
  </si>
  <si>
    <t>мкр.4, д. 13, 14, 15, 15а, 24, 25, 26, 27; мкр.5, д.23а, 35, 41</t>
  </si>
  <si>
    <t>мкр.5, д. 16</t>
  </si>
  <si>
    <t>мкр.4, д.12абв, 23, 27, 34, 35; мкр.5, д. 33; пр.Фадеева, д. 16</t>
  </si>
  <si>
    <t>Реконструкция хоккейной площадки</t>
  </si>
  <si>
    <t>мкр.4 д. 28</t>
  </si>
  <si>
    <t>мкр.4 д. 14; мкр.5 д. 13</t>
  </si>
  <si>
    <t>мкр.5, д.1</t>
  </si>
  <si>
    <t>мкр.5, д.47</t>
  </si>
  <si>
    <t>мкр.4, д.25</t>
  </si>
  <si>
    <t>мкр.5, д.43</t>
  </si>
  <si>
    <t>мкр.4, д.8</t>
  </si>
  <si>
    <t>мкр.4, д.22</t>
  </si>
  <si>
    <t>мкр.4, д.30 (2й блок)</t>
  </si>
  <si>
    <t>мкр.5, д.42</t>
  </si>
  <si>
    <t>мкр.4, д.13 (2й блок)</t>
  </si>
  <si>
    <t>пр.Фадеева, д.20</t>
  </si>
  <si>
    <t>мкр.4, д.10</t>
  </si>
  <si>
    <t>мкр.4, д.26</t>
  </si>
  <si>
    <t>мкр.5, д.41</t>
  </si>
  <si>
    <t>мкр.5, д.15</t>
  </si>
  <si>
    <t>пр.Фадеева, д.16                                                                 (1й блок)</t>
  </si>
  <si>
    <t>мкр.5, д.30</t>
  </si>
  <si>
    <t>пр.Фадеева, д.12</t>
  </si>
  <si>
    <t>Смена стальных трубопроводов ХВС Ø 100мм</t>
  </si>
  <si>
    <t>Смена стальных трубопроводов ХВС Ø 80мм</t>
  </si>
  <si>
    <t>пр.Фадеева, д.14</t>
  </si>
  <si>
    <t>мкр.4, д.13 (1й блок)</t>
  </si>
  <si>
    <t>Замена трубопроводов водоотведения Ø 100мм</t>
  </si>
  <si>
    <t>Крепеж трубопроводов водоотведения Ø до 100мм</t>
  </si>
  <si>
    <t>Замена трубопроводов водоотведения Ø 50мм</t>
  </si>
  <si>
    <t>мкр.4, д.12а</t>
  </si>
  <si>
    <t>пр.Фадеева, д.10</t>
  </si>
  <si>
    <t>мкр.4, д.21</t>
  </si>
  <si>
    <t>мкр.4, д.12в</t>
  </si>
  <si>
    <t>мкр.4, д.6</t>
  </si>
  <si>
    <t>мкр.4, д.37</t>
  </si>
  <si>
    <t>мкр.4, д. 25, 26, 31,                                                                                30 (1й, 2й блок)</t>
  </si>
  <si>
    <t>«____»_____________2017г.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</si>
</sst>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"/>
      <family val="0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vertical="top" wrapText="1"/>
    </xf>
    <xf numFmtId="0" fontId="5" fillId="0" borderId="14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18" xfId="0" applyFont="1" applyFill="1" applyBorder="1" applyAlignment="1">
      <alignment horizontal="left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3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6" fillId="0" borderId="4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wrapText="1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32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49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0" fillId="0" borderId="52" xfId="0" applyBorder="1" applyAlignment="1">
      <alignment vertical="center"/>
    </xf>
    <xf numFmtId="0" fontId="0" fillId="0" borderId="26" xfId="0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5"/>
  <sheetViews>
    <sheetView tabSelected="1" zoomScalePageLayoutView="0" workbookViewId="0" topLeftCell="A1">
      <selection activeCell="J5" sqref="J5:L5"/>
    </sheetView>
  </sheetViews>
  <sheetFormatPr defaultColWidth="9.140625" defaultRowHeight="12.75"/>
  <cols>
    <col min="1" max="1" width="4.00390625" style="0" customWidth="1"/>
    <col min="3" max="3" width="10.28125" style="0" customWidth="1"/>
    <col min="4" max="4" width="37.28125" style="0" customWidth="1"/>
    <col min="5" max="5" width="7.28125" style="0" customWidth="1"/>
    <col min="6" max="6" width="6.7109375" style="0" customWidth="1"/>
    <col min="8" max="8" width="9.28125" style="0" customWidth="1"/>
    <col min="9" max="10" width="10.140625" style="0" customWidth="1"/>
    <col min="11" max="12" width="9.57421875" style="0" customWidth="1"/>
  </cols>
  <sheetData>
    <row r="1" spans="1:12" ht="15.75">
      <c r="A1" s="105"/>
      <c r="B1" s="105"/>
      <c r="C1" s="106"/>
      <c r="D1" s="18"/>
      <c r="E1" s="17"/>
      <c r="F1" s="18"/>
      <c r="G1" s="72"/>
      <c r="H1" s="72"/>
      <c r="I1" s="18"/>
      <c r="J1" s="75" t="s">
        <v>29</v>
      </c>
      <c r="K1" s="75"/>
      <c r="L1" s="110"/>
    </row>
    <row r="2" spans="1:12" ht="15.75">
      <c r="A2" s="72"/>
      <c r="B2" s="72"/>
      <c r="C2" s="72"/>
      <c r="D2" s="72"/>
      <c r="E2" s="17"/>
      <c r="F2" s="18"/>
      <c r="G2" s="72"/>
      <c r="H2" s="72"/>
      <c r="I2" s="72"/>
      <c r="J2" s="75" t="s">
        <v>23</v>
      </c>
      <c r="K2" s="75"/>
      <c r="L2" s="75"/>
    </row>
    <row r="3" spans="1:12" ht="15.75">
      <c r="A3" s="105"/>
      <c r="B3" s="105"/>
      <c r="C3" s="105"/>
      <c r="D3" s="106"/>
      <c r="E3" s="17"/>
      <c r="F3" s="18"/>
      <c r="G3" s="18"/>
      <c r="H3" s="18"/>
      <c r="I3" s="18"/>
      <c r="J3" s="75" t="s">
        <v>47</v>
      </c>
      <c r="K3" s="104"/>
      <c r="L3" s="104"/>
    </row>
    <row r="4" spans="1:12" ht="15.75">
      <c r="A4" s="18"/>
      <c r="B4" s="18"/>
      <c r="C4" s="72"/>
      <c r="D4" s="72"/>
      <c r="E4" s="17"/>
      <c r="F4" s="18"/>
      <c r="G4" s="18"/>
      <c r="H4" s="72"/>
      <c r="I4" s="72"/>
      <c r="J4" s="75" t="s">
        <v>46</v>
      </c>
      <c r="K4" s="110"/>
      <c r="L4" s="110"/>
    </row>
    <row r="5" spans="1:12" ht="15.75">
      <c r="A5" s="18"/>
      <c r="B5" s="18"/>
      <c r="C5" s="18"/>
      <c r="D5" s="18"/>
      <c r="E5" s="17"/>
      <c r="F5" s="18"/>
      <c r="G5" s="18"/>
      <c r="H5" s="18"/>
      <c r="I5" s="18"/>
      <c r="J5" s="111" t="s">
        <v>160</v>
      </c>
      <c r="K5" s="111"/>
      <c r="L5" s="111"/>
    </row>
    <row r="6" spans="1:12" ht="51" customHeight="1" thickBot="1">
      <c r="A6" s="95" t="s">
        <v>98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12" ht="16.5" thickBot="1">
      <c r="A7" s="86" t="s">
        <v>0</v>
      </c>
      <c r="B7" s="97" t="s">
        <v>1</v>
      </c>
      <c r="C7" s="98"/>
      <c r="D7" s="86" t="s">
        <v>2</v>
      </c>
      <c r="E7" s="86" t="s">
        <v>53</v>
      </c>
      <c r="F7" s="86" t="s">
        <v>3</v>
      </c>
      <c r="G7" s="86" t="s">
        <v>50</v>
      </c>
      <c r="H7" s="86" t="s">
        <v>51</v>
      </c>
      <c r="I7" s="101" t="s">
        <v>52</v>
      </c>
      <c r="J7" s="102"/>
      <c r="K7" s="102"/>
      <c r="L7" s="103"/>
    </row>
    <row r="8" spans="1:12" ht="32.25" customHeight="1" thickBot="1">
      <c r="A8" s="88"/>
      <c r="B8" s="99"/>
      <c r="C8" s="100"/>
      <c r="D8" s="88"/>
      <c r="E8" s="87"/>
      <c r="F8" s="87"/>
      <c r="G8" s="87"/>
      <c r="H8" s="87"/>
      <c r="I8" s="49" t="s">
        <v>61</v>
      </c>
      <c r="J8" s="50" t="s">
        <v>62</v>
      </c>
      <c r="K8" s="50" t="s">
        <v>63</v>
      </c>
      <c r="L8" s="50" t="s">
        <v>64</v>
      </c>
    </row>
    <row r="9" spans="1:12" ht="13.5" thickBot="1">
      <c r="A9" s="57">
        <v>1</v>
      </c>
      <c r="B9" s="108">
        <v>2</v>
      </c>
      <c r="C9" s="109"/>
      <c r="D9" s="58">
        <v>3</v>
      </c>
      <c r="E9" s="58">
        <v>4</v>
      </c>
      <c r="F9" s="58">
        <v>5</v>
      </c>
      <c r="G9" s="58">
        <v>6</v>
      </c>
      <c r="H9" s="58">
        <v>7</v>
      </c>
      <c r="I9" s="58">
        <v>8</v>
      </c>
      <c r="J9" s="58">
        <v>9</v>
      </c>
      <c r="K9" s="38">
        <v>10</v>
      </c>
      <c r="L9" s="38">
        <v>11</v>
      </c>
    </row>
    <row r="10" spans="1:12" ht="18.75" customHeight="1">
      <c r="A10" s="1"/>
      <c r="B10" s="76"/>
      <c r="C10" s="76"/>
      <c r="D10" s="107" t="s">
        <v>4</v>
      </c>
      <c r="E10" s="2"/>
      <c r="F10" s="2"/>
      <c r="G10" s="2"/>
      <c r="H10" s="2"/>
      <c r="I10" s="2"/>
      <c r="J10" s="2"/>
      <c r="K10" s="2"/>
      <c r="L10" s="3"/>
    </row>
    <row r="11" spans="1:12" ht="18.75" customHeight="1">
      <c r="A11" s="4"/>
      <c r="B11" s="79"/>
      <c r="C11" s="79"/>
      <c r="D11" s="94"/>
      <c r="E11" s="19"/>
      <c r="F11" s="19"/>
      <c r="G11" s="19"/>
      <c r="H11" s="19"/>
      <c r="I11" s="19"/>
      <c r="J11" s="19"/>
      <c r="K11" s="19"/>
      <c r="L11" s="20"/>
    </row>
    <row r="12" spans="1:12" ht="12.75">
      <c r="A12" s="44">
        <v>1</v>
      </c>
      <c r="B12" s="71" t="s">
        <v>101</v>
      </c>
      <c r="C12" s="71"/>
      <c r="D12" s="8" t="s">
        <v>66</v>
      </c>
      <c r="E12" s="10" t="s">
        <v>5</v>
      </c>
      <c r="F12" s="10">
        <v>5</v>
      </c>
      <c r="G12" s="10">
        <v>103962</v>
      </c>
      <c r="H12" s="10">
        <f>F12*G12</f>
        <v>519810</v>
      </c>
      <c r="I12" s="10">
        <v>519810</v>
      </c>
      <c r="J12" s="10"/>
      <c r="K12" s="10"/>
      <c r="L12" s="25"/>
    </row>
    <row r="13" spans="1:12" ht="12.75">
      <c r="A13" s="44">
        <f>1+A12</f>
        <v>2</v>
      </c>
      <c r="B13" s="82" t="s">
        <v>102</v>
      </c>
      <c r="C13" s="83"/>
      <c r="D13" s="8" t="s">
        <v>66</v>
      </c>
      <c r="E13" s="10" t="s">
        <v>5</v>
      </c>
      <c r="F13" s="10">
        <v>7</v>
      </c>
      <c r="G13" s="10">
        <v>103962</v>
      </c>
      <c r="H13" s="10">
        <f aca="true" t="shared" si="0" ref="H13:H55">F13*G13</f>
        <v>727734</v>
      </c>
      <c r="I13" s="10">
        <v>727734</v>
      </c>
      <c r="J13" s="10"/>
      <c r="K13" s="10"/>
      <c r="L13" s="25"/>
    </row>
    <row r="14" spans="1:12" ht="12.75">
      <c r="A14" s="44">
        <f aca="true" t="shared" si="1" ref="A14:A55">1+A13</f>
        <v>3</v>
      </c>
      <c r="B14" s="71" t="s">
        <v>103</v>
      </c>
      <c r="C14" s="71"/>
      <c r="D14" s="8" t="s">
        <v>66</v>
      </c>
      <c r="E14" s="10" t="s">
        <v>5</v>
      </c>
      <c r="F14" s="10">
        <v>5</v>
      </c>
      <c r="G14" s="10">
        <v>103962</v>
      </c>
      <c r="H14" s="10">
        <f t="shared" si="0"/>
        <v>519810</v>
      </c>
      <c r="I14" s="10">
        <v>519810</v>
      </c>
      <c r="J14" s="10"/>
      <c r="K14" s="10"/>
      <c r="L14" s="25"/>
    </row>
    <row r="15" spans="1:12" ht="12.75">
      <c r="A15" s="44">
        <f t="shared" si="1"/>
        <v>4</v>
      </c>
      <c r="B15" s="71" t="s">
        <v>104</v>
      </c>
      <c r="C15" s="71"/>
      <c r="D15" s="8" t="s">
        <v>66</v>
      </c>
      <c r="E15" s="10" t="s">
        <v>5</v>
      </c>
      <c r="F15" s="10">
        <v>6</v>
      </c>
      <c r="G15" s="10">
        <v>103962</v>
      </c>
      <c r="H15" s="10">
        <f t="shared" si="0"/>
        <v>623772</v>
      </c>
      <c r="I15" s="10"/>
      <c r="J15" s="10">
        <v>623772</v>
      </c>
      <c r="K15" s="10"/>
      <c r="L15" s="25"/>
    </row>
    <row r="16" spans="1:12" ht="12.75">
      <c r="A16" s="44">
        <f t="shared" si="1"/>
        <v>5</v>
      </c>
      <c r="B16" s="71" t="s">
        <v>105</v>
      </c>
      <c r="C16" s="71"/>
      <c r="D16" s="8" t="s">
        <v>66</v>
      </c>
      <c r="E16" s="10" t="s">
        <v>5</v>
      </c>
      <c r="F16" s="10">
        <v>6</v>
      </c>
      <c r="G16" s="10">
        <v>103962</v>
      </c>
      <c r="H16" s="10">
        <f t="shared" si="0"/>
        <v>623772</v>
      </c>
      <c r="I16" s="10"/>
      <c r="J16" s="10">
        <v>623772</v>
      </c>
      <c r="K16" s="10"/>
      <c r="L16" s="25"/>
    </row>
    <row r="17" spans="1:12" ht="12.75">
      <c r="A17" s="44">
        <f t="shared" si="1"/>
        <v>6</v>
      </c>
      <c r="B17" s="82" t="s">
        <v>106</v>
      </c>
      <c r="C17" s="83"/>
      <c r="D17" s="8" t="s">
        <v>66</v>
      </c>
      <c r="E17" s="10" t="s">
        <v>5</v>
      </c>
      <c r="F17" s="10">
        <v>6</v>
      </c>
      <c r="G17" s="10">
        <v>103962</v>
      </c>
      <c r="H17" s="10">
        <f t="shared" si="0"/>
        <v>623772</v>
      </c>
      <c r="I17" s="10"/>
      <c r="J17" s="10">
        <v>623772</v>
      </c>
      <c r="K17" s="10"/>
      <c r="L17" s="25"/>
    </row>
    <row r="18" spans="1:12" ht="12.75">
      <c r="A18" s="44">
        <f t="shared" si="1"/>
        <v>7</v>
      </c>
      <c r="B18" s="71" t="s">
        <v>107</v>
      </c>
      <c r="C18" s="71"/>
      <c r="D18" s="8" t="s">
        <v>66</v>
      </c>
      <c r="E18" s="10" t="s">
        <v>5</v>
      </c>
      <c r="F18" s="10">
        <v>6</v>
      </c>
      <c r="G18" s="10">
        <v>103962</v>
      </c>
      <c r="H18" s="10">
        <f t="shared" si="0"/>
        <v>623772</v>
      </c>
      <c r="I18" s="10"/>
      <c r="J18" s="10">
        <v>623772</v>
      </c>
      <c r="K18" s="10"/>
      <c r="L18" s="25"/>
    </row>
    <row r="19" spans="1:12" ht="12.75">
      <c r="A19" s="44">
        <f t="shared" si="1"/>
        <v>8</v>
      </c>
      <c r="B19" s="71" t="s">
        <v>108</v>
      </c>
      <c r="C19" s="71"/>
      <c r="D19" s="8" t="s">
        <v>66</v>
      </c>
      <c r="E19" s="10" t="s">
        <v>5</v>
      </c>
      <c r="F19" s="10">
        <v>6</v>
      </c>
      <c r="G19" s="10">
        <v>103962</v>
      </c>
      <c r="H19" s="10">
        <f t="shared" si="0"/>
        <v>623772</v>
      </c>
      <c r="I19" s="10"/>
      <c r="J19" s="10"/>
      <c r="K19" s="10">
        <v>623772</v>
      </c>
      <c r="L19" s="25"/>
    </row>
    <row r="20" spans="1:12" ht="12.75">
      <c r="A20" s="44">
        <f t="shared" si="1"/>
        <v>9</v>
      </c>
      <c r="B20" s="71" t="s">
        <v>95</v>
      </c>
      <c r="C20" s="71"/>
      <c r="D20" s="8" t="s">
        <v>66</v>
      </c>
      <c r="E20" s="10" t="s">
        <v>5</v>
      </c>
      <c r="F20" s="10">
        <v>1</v>
      </c>
      <c r="G20" s="10">
        <v>103962</v>
      </c>
      <c r="H20" s="10">
        <f>F20*G20</f>
        <v>103962</v>
      </c>
      <c r="I20" s="10"/>
      <c r="J20" s="10"/>
      <c r="K20" s="10">
        <v>103962</v>
      </c>
      <c r="L20" s="25"/>
    </row>
    <row r="21" spans="1:12" ht="12.75">
      <c r="A21" s="44">
        <f t="shared" si="1"/>
        <v>10</v>
      </c>
      <c r="B21" s="71" t="s">
        <v>109</v>
      </c>
      <c r="C21" s="71"/>
      <c r="D21" s="8" t="s">
        <v>66</v>
      </c>
      <c r="E21" s="10" t="s">
        <v>5</v>
      </c>
      <c r="F21" s="10">
        <v>2</v>
      </c>
      <c r="G21" s="10">
        <v>214899</v>
      </c>
      <c r="H21" s="10">
        <f>F21*G21</f>
        <v>429798</v>
      </c>
      <c r="I21" s="10"/>
      <c r="J21" s="10"/>
      <c r="K21" s="10">
        <v>429798</v>
      </c>
      <c r="L21" s="25"/>
    </row>
    <row r="22" spans="1:12" ht="12.75">
      <c r="A22" s="44">
        <f t="shared" si="1"/>
        <v>11</v>
      </c>
      <c r="B22" s="71" t="s">
        <v>110</v>
      </c>
      <c r="C22" s="71"/>
      <c r="D22" s="8" t="s">
        <v>66</v>
      </c>
      <c r="E22" s="10" t="s">
        <v>5</v>
      </c>
      <c r="F22" s="10">
        <v>5</v>
      </c>
      <c r="G22" s="10">
        <v>103962</v>
      </c>
      <c r="H22" s="10">
        <f>F22*G22</f>
        <v>519810</v>
      </c>
      <c r="I22" s="10"/>
      <c r="J22" s="10"/>
      <c r="K22" s="10"/>
      <c r="L22" s="25">
        <v>519810</v>
      </c>
    </row>
    <row r="23" spans="1:12" ht="12.75">
      <c r="A23" s="44">
        <f t="shared" si="1"/>
        <v>12</v>
      </c>
      <c r="B23" s="71" t="s">
        <v>111</v>
      </c>
      <c r="C23" s="71"/>
      <c r="D23" s="8" t="s">
        <v>66</v>
      </c>
      <c r="E23" s="10" t="s">
        <v>5</v>
      </c>
      <c r="F23" s="10">
        <v>5</v>
      </c>
      <c r="G23" s="10">
        <v>103962</v>
      </c>
      <c r="H23" s="10">
        <f>F23*G23</f>
        <v>519810</v>
      </c>
      <c r="I23" s="10"/>
      <c r="J23" s="10"/>
      <c r="K23" s="10"/>
      <c r="L23" s="25">
        <v>519810</v>
      </c>
    </row>
    <row r="24" spans="1:12" ht="12.75">
      <c r="A24" s="44">
        <f t="shared" si="1"/>
        <v>13</v>
      </c>
      <c r="B24" s="71" t="s">
        <v>112</v>
      </c>
      <c r="C24" s="71"/>
      <c r="D24" s="8" t="s">
        <v>66</v>
      </c>
      <c r="E24" s="10" t="s">
        <v>5</v>
      </c>
      <c r="F24" s="10">
        <v>5</v>
      </c>
      <c r="G24" s="10">
        <v>103962</v>
      </c>
      <c r="H24" s="10">
        <f>F24*G24</f>
        <v>519810</v>
      </c>
      <c r="I24" s="10"/>
      <c r="J24" s="10"/>
      <c r="K24" s="10"/>
      <c r="L24" s="25">
        <v>519810</v>
      </c>
    </row>
    <row r="25" spans="1:12" ht="25.5" customHeight="1">
      <c r="A25" s="44">
        <f t="shared" si="1"/>
        <v>14</v>
      </c>
      <c r="B25" s="73" t="s">
        <v>113</v>
      </c>
      <c r="C25" s="77"/>
      <c r="D25" s="8" t="s">
        <v>77</v>
      </c>
      <c r="E25" s="10" t="s">
        <v>8</v>
      </c>
      <c r="F25" s="10">
        <v>2420</v>
      </c>
      <c r="G25" s="10">
        <v>1300</v>
      </c>
      <c r="H25" s="10">
        <f t="shared" si="0"/>
        <v>3146000</v>
      </c>
      <c r="I25" s="10">
        <f>1100*G25</f>
        <v>1430000</v>
      </c>
      <c r="J25" s="10">
        <f>550*G25</f>
        <v>715000</v>
      </c>
      <c r="K25" s="10"/>
      <c r="L25" s="25">
        <f>770*G25</f>
        <v>1001000</v>
      </c>
    </row>
    <row r="26" spans="1:12" ht="13.5" customHeight="1">
      <c r="A26" s="44">
        <f t="shared" si="1"/>
        <v>15</v>
      </c>
      <c r="B26" s="71" t="s">
        <v>55</v>
      </c>
      <c r="C26" s="71"/>
      <c r="D26" s="8" t="s">
        <v>30</v>
      </c>
      <c r="E26" s="10" t="s">
        <v>8</v>
      </c>
      <c r="F26" s="10">
        <v>20</v>
      </c>
      <c r="G26" s="10">
        <v>508</v>
      </c>
      <c r="H26" s="10">
        <f t="shared" si="0"/>
        <v>10160</v>
      </c>
      <c r="I26" s="10"/>
      <c r="J26" s="10"/>
      <c r="K26" s="10">
        <f>10*G26</f>
        <v>5080</v>
      </c>
      <c r="L26" s="25">
        <v>5080</v>
      </c>
    </row>
    <row r="27" spans="1:12" ht="12.75">
      <c r="A27" s="44">
        <f t="shared" si="1"/>
        <v>16</v>
      </c>
      <c r="B27" s="71" t="s">
        <v>55</v>
      </c>
      <c r="C27" s="71"/>
      <c r="D27" s="8" t="s">
        <v>6</v>
      </c>
      <c r="E27" s="10" t="s">
        <v>7</v>
      </c>
      <c r="F27" s="10">
        <v>4000</v>
      </c>
      <c r="G27" s="10">
        <v>550</v>
      </c>
      <c r="H27" s="10">
        <f t="shared" si="0"/>
        <v>2200000</v>
      </c>
      <c r="I27" s="10"/>
      <c r="J27" s="10">
        <f>1500*G27</f>
        <v>825000</v>
      </c>
      <c r="K27" s="10">
        <v>825000</v>
      </c>
      <c r="L27" s="25">
        <f>1000*G27</f>
        <v>550000</v>
      </c>
    </row>
    <row r="28" spans="1:12" ht="12.75">
      <c r="A28" s="44">
        <f t="shared" si="1"/>
        <v>17</v>
      </c>
      <c r="B28" s="71" t="s">
        <v>55</v>
      </c>
      <c r="C28" s="71"/>
      <c r="D28" s="8" t="s">
        <v>9</v>
      </c>
      <c r="E28" s="10" t="s">
        <v>8</v>
      </c>
      <c r="F28" s="10">
        <v>200</v>
      </c>
      <c r="G28" s="10">
        <v>508</v>
      </c>
      <c r="H28" s="10">
        <f t="shared" si="0"/>
        <v>101600</v>
      </c>
      <c r="I28" s="10">
        <f>40*G28</f>
        <v>20320</v>
      </c>
      <c r="J28" s="10">
        <v>20320</v>
      </c>
      <c r="K28" s="10">
        <f>60*G28</f>
        <v>30480</v>
      </c>
      <c r="L28" s="25">
        <v>30480</v>
      </c>
    </row>
    <row r="29" spans="1:12" ht="12.75">
      <c r="A29" s="44">
        <f t="shared" si="1"/>
        <v>18</v>
      </c>
      <c r="B29" s="71" t="s">
        <v>54</v>
      </c>
      <c r="C29" s="71"/>
      <c r="D29" s="8" t="s">
        <v>10</v>
      </c>
      <c r="E29" s="10" t="s">
        <v>8</v>
      </c>
      <c r="F29" s="10">
        <v>150</v>
      </c>
      <c r="G29" s="10">
        <v>630</v>
      </c>
      <c r="H29" s="10">
        <f>F29*G29</f>
        <v>94500</v>
      </c>
      <c r="I29" s="10"/>
      <c r="J29" s="10">
        <f>75*G29</f>
        <v>47250</v>
      </c>
      <c r="K29" s="10">
        <v>47250</v>
      </c>
      <c r="L29" s="25"/>
    </row>
    <row r="30" spans="1:12" ht="12.75">
      <c r="A30" s="45">
        <f t="shared" si="1"/>
        <v>19</v>
      </c>
      <c r="B30" s="71" t="s">
        <v>120</v>
      </c>
      <c r="C30" s="71"/>
      <c r="D30" s="8" t="s">
        <v>11</v>
      </c>
      <c r="E30" s="10" t="s">
        <v>8</v>
      </c>
      <c r="F30" s="10">
        <v>15</v>
      </c>
      <c r="G30" s="10">
        <v>392</v>
      </c>
      <c r="H30" s="10">
        <f>F30*G30</f>
        <v>5880</v>
      </c>
      <c r="I30" s="10"/>
      <c r="J30" s="10"/>
      <c r="K30" s="10">
        <v>5880</v>
      </c>
      <c r="L30" s="25"/>
    </row>
    <row r="31" spans="1:12" ht="25.5" customHeight="1">
      <c r="A31" s="45">
        <f t="shared" si="1"/>
        <v>20</v>
      </c>
      <c r="B31" s="78" t="s">
        <v>121</v>
      </c>
      <c r="C31" s="78"/>
      <c r="D31" s="8" t="s">
        <v>24</v>
      </c>
      <c r="E31" s="9" t="s">
        <v>7</v>
      </c>
      <c r="F31" s="9">
        <v>8</v>
      </c>
      <c r="G31" s="9">
        <v>472</v>
      </c>
      <c r="H31" s="10">
        <f t="shared" si="0"/>
        <v>3776</v>
      </c>
      <c r="I31" s="10"/>
      <c r="J31" s="9">
        <f>4*G31</f>
        <v>1888</v>
      </c>
      <c r="K31" s="9">
        <v>1888</v>
      </c>
      <c r="L31" s="25"/>
    </row>
    <row r="32" spans="1:12" ht="12.75">
      <c r="A32" s="45">
        <f t="shared" si="1"/>
        <v>21</v>
      </c>
      <c r="B32" s="71" t="s">
        <v>55</v>
      </c>
      <c r="C32" s="71"/>
      <c r="D32" s="8" t="s">
        <v>12</v>
      </c>
      <c r="E32" s="10" t="s">
        <v>5</v>
      </c>
      <c r="F32" s="10">
        <v>60</v>
      </c>
      <c r="G32" s="10">
        <v>858</v>
      </c>
      <c r="H32" s="10">
        <f t="shared" si="0"/>
        <v>51480</v>
      </c>
      <c r="I32" s="10">
        <f>15*G32</f>
        <v>12870</v>
      </c>
      <c r="J32" s="10">
        <v>12870</v>
      </c>
      <c r="K32" s="10">
        <v>12870</v>
      </c>
      <c r="L32" s="25">
        <v>12870</v>
      </c>
    </row>
    <row r="33" spans="1:12" ht="12.75">
      <c r="A33" s="44">
        <f t="shared" si="1"/>
        <v>22</v>
      </c>
      <c r="B33" s="71" t="s">
        <v>55</v>
      </c>
      <c r="C33" s="71"/>
      <c r="D33" s="8" t="s">
        <v>13</v>
      </c>
      <c r="E33" s="10" t="s">
        <v>5</v>
      </c>
      <c r="F33" s="10">
        <v>4</v>
      </c>
      <c r="G33" s="10">
        <v>4087</v>
      </c>
      <c r="H33" s="10">
        <f t="shared" si="0"/>
        <v>16348</v>
      </c>
      <c r="I33" s="10">
        <v>4087</v>
      </c>
      <c r="J33" s="10">
        <v>4087</v>
      </c>
      <c r="K33" s="10">
        <v>4087</v>
      </c>
      <c r="L33" s="25">
        <v>4087</v>
      </c>
    </row>
    <row r="34" spans="1:12" ht="12.75">
      <c r="A34" s="44">
        <f t="shared" si="1"/>
        <v>23</v>
      </c>
      <c r="B34" s="71" t="s">
        <v>55</v>
      </c>
      <c r="C34" s="71"/>
      <c r="D34" s="8" t="s">
        <v>14</v>
      </c>
      <c r="E34" s="10" t="s">
        <v>5</v>
      </c>
      <c r="F34" s="10">
        <v>60</v>
      </c>
      <c r="G34" s="10">
        <v>447</v>
      </c>
      <c r="H34" s="10">
        <f t="shared" si="0"/>
        <v>26820</v>
      </c>
      <c r="I34" s="10">
        <f>15*G34</f>
        <v>6705</v>
      </c>
      <c r="J34" s="10">
        <v>6705</v>
      </c>
      <c r="K34" s="10">
        <v>6705</v>
      </c>
      <c r="L34" s="25">
        <v>6705</v>
      </c>
    </row>
    <row r="35" spans="1:12" ht="12.75">
      <c r="A35" s="44">
        <f t="shared" si="1"/>
        <v>24</v>
      </c>
      <c r="B35" s="71" t="s">
        <v>55</v>
      </c>
      <c r="C35" s="71"/>
      <c r="D35" s="8" t="s">
        <v>15</v>
      </c>
      <c r="E35" s="10" t="s">
        <v>5</v>
      </c>
      <c r="F35" s="10">
        <v>327</v>
      </c>
      <c r="G35" s="10">
        <v>197</v>
      </c>
      <c r="H35" s="10">
        <f t="shared" si="0"/>
        <v>64419</v>
      </c>
      <c r="I35" s="10"/>
      <c r="J35" s="10"/>
      <c r="K35" s="10">
        <f>150*G35</f>
        <v>29550</v>
      </c>
      <c r="L35" s="25">
        <f>177*G35</f>
        <v>34869</v>
      </c>
    </row>
    <row r="36" spans="1:12" ht="25.5">
      <c r="A36" s="45">
        <f t="shared" si="1"/>
        <v>25</v>
      </c>
      <c r="B36" s="71" t="s">
        <v>55</v>
      </c>
      <c r="C36" s="71"/>
      <c r="D36" s="8" t="s">
        <v>67</v>
      </c>
      <c r="E36" s="10" t="s">
        <v>5</v>
      </c>
      <c r="F36" s="10">
        <v>5</v>
      </c>
      <c r="G36" s="10">
        <v>1245</v>
      </c>
      <c r="H36" s="10">
        <f t="shared" si="0"/>
        <v>6225</v>
      </c>
      <c r="I36" s="10">
        <v>1245</v>
      </c>
      <c r="J36" s="10">
        <v>1245</v>
      </c>
      <c r="K36" s="10">
        <v>2490</v>
      </c>
      <c r="L36" s="25">
        <v>1245</v>
      </c>
    </row>
    <row r="37" spans="1:12" ht="12.75">
      <c r="A37" s="44">
        <f t="shared" si="1"/>
        <v>26</v>
      </c>
      <c r="B37" s="71" t="s">
        <v>55</v>
      </c>
      <c r="C37" s="71"/>
      <c r="D37" s="8" t="s">
        <v>16</v>
      </c>
      <c r="E37" s="10" t="s">
        <v>5</v>
      </c>
      <c r="F37" s="10">
        <v>10</v>
      </c>
      <c r="G37" s="10">
        <v>783</v>
      </c>
      <c r="H37" s="10">
        <f t="shared" si="0"/>
        <v>7830</v>
      </c>
      <c r="I37" s="10">
        <f>2*G37</f>
        <v>1566</v>
      </c>
      <c r="J37" s="10">
        <f>3*G37</f>
        <v>2349</v>
      </c>
      <c r="K37" s="10">
        <v>2349</v>
      </c>
      <c r="L37" s="25">
        <v>1566</v>
      </c>
    </row>
    <row r="38" spans="1:12" ht="12.75">
      <c r="A38" s="44">
        <f t="shared" si="1"/>
        <v>27</v>
      </c>
      <c r="B38" s="71" t="s">
        <v>54</v>
      </c>
      <c r="C38" s="71"/>
      <c r="D38" s="8" t="s">
        <v>17</v>
      </c>
      <c r="E38" s="10" t="s">
        <v>5</v>
      </c>
      <c r="F38" s="10">
        <v>20</v>
      </c>
      <c r="G38" s="10">
        <v>256</v>
      </c>
      <c r="H38" s="10">
        <f t="shared" si="0"/>
        <v>5120</v>
      </c>
      <c r="I38" s="10">
        <f>6*G38</f>
        <v>1536</v>
      </c>
      <c r="J38" s="10">
        <f>4*G38</f>
        <v>1024</v>
      </c>
      <c r="K38" s="10">
        <v>1024</v>
      </c>
      <c r="L38" s="25">
        <v>1536</v>
      </c>
    </row>
    <row r="39" spans="1:12" ht="12.75">
      <c r="A39" s="44">
        <f t="shared" si="1"/>
        <v>28</v>
      </c>
      <c r="B39" s="71" t="s">
        <v>54</v>
      </c>
      <c r="C39" s="71"/>
      <c r="D39" s="8" t="s">
        <v>68</v>
      </c>
      <c r="E39" s="10" t="s">
        <v>8</v>
      </c>
      <c r="F39" s="10">
        <v>30</v>
      </c>
      <c r="G39" s="10">
        <v>413</v>
      </c>
      <c r="H39" s="10">
        <f t="shared" si="0"/>
        <v>12390</v>
      </c>
      <c r="I39" s="10">
        <f>8*G39</f>
        <v>3304</v>
      </c>
      <c r="J39" s="10">
        <f>7*G39</f>
        <v>2891</v>
      </c>
      <c r="K39" s="10">
        <v>2891</v>
      </c>
      <c r="L39" s="25">
        <v>3304</v>
      </c>
    </row>
    <row r="40" spans="1:12" ht="12.75">
      <c r="A40" s="44">
        <f t="shared" si="1"/>
        <v>29</v>
      </c>
      <c r="B40" s="71" t="s">
        <v>55</v>
      </c>
      <c r="C40" s="71"/>
      <c r="D40" s="8" t="s">
        <v>27</v>
      </c>
      <c r="E40" s="10" t="s">
        <v>5</v>
      </c>
      <c r="F40" s="10">
        <v>25</v>
      </c>
      <c r="G40" s="10">
        <v>1568</v>
      </c>
      <c r="H40" s="10">
        <f t="shared" si="0"/>
        <v>39200</v>
      </c>
      <c r="I40" s="10">
        <f>6*G40</f>
        <v>9408</v>
      </c>
      <c r="J40" s="10">
        <v>9408</v>
      </c>
      <c r="K40" s="10">
        <v>9408</v>
      </c>
      <c r="L40" s="25">
        <f>7*G40</f>
        <v>10976</v>
      </c>
    </row>
    <row r="41" spans="1:12" ht="12.75">
      <c r="A41" s="44">
        <f t="shared" si="1"/>
        <v>30</v>
      </c>
      <c r="B41" s="71" t="s">
        <v>55</v>
      </c>
      <c r="C41" s="71"/>
      <c r="D41" s="8" t="s">
        <v>28</v>
      </c>
      <c r="E41" s="10" t="s">
        <v>5</v>
      </c>
      <c r="F41" s="10">
        <v>5</v>
      </c>
      <c r="G41" s="10">
        <v>1143</v>
      </c>
      <c r="H41" s="10">
        <f t="shared" si="0"/>
        <v>5715</v>
      </c>
      <c r="I41" s="10">
        <v>1143</v>
      </c>
      <c r="J41" s="10">
        <v>1143</v>
      </c>
      <c r="K41" s="10">
        <v>1143</v>
      </c>
      <c r="L41" s="25">
        <v>2286</v>
      </c>
    </row>
    <row r="42" spans="1:12" ht="25.5" customHeight="1">
      <c r="A42" s="45">
        <f t="shared" si="1"/>
        <v>31</v>
      </c>
      <c r="B42" s="71" t="s">
        <v>55</v>
      </c>
      <c r="C42" s="71"/>
      <c r="D42" s="8" t="s">
        <v>69</v>
      </c>
      <c r="E42" s="10" t="s">
        <v>5</v>
      </c>
      <c r="F42" s="10">
        <v>50</v>
      </c>
      <c r="G42" s="10">
        <v>746</v>
      </c>
      <c r="H42" s="10">
        <f t="shared" si="0"/>
        <v>37300</v>
      </c>
      <c r="I42" s="10">
        <f>15*G42</f>
        <v>11190</v>
      </c>
      <c r="J42" s="10">
        <f>10*G42</f>
        <v>7460</v>
      </c>
      <c r="K42" s="10">
        <v>7460</v>
      </c>
      <c r="L42" s="25">
        <v>11190</v>
      </c>
    </row>
    <row r="43" spans="1:12" ht="25.5" customHeight="1">
      <c r="A43" s="45">
        <f t="shared" si="1"/>
        <v>32</v>
      </c>
      <c r="B43" s="73" t="s">
        <v>54</v>
      </c>
      <c r="C43" s="77"/>
      <c r="D43" s="8" t="s">
        <v>72</v>
      </c>
      <c r="E43" s="10" t="s">
        <v>5</v>
      </c>
      <c r="F43" s="10">
        <v>4</v>
      </c>
      <c r="G43" s="10">
        <v>2249</v>
      </c>
      <c r="H43" s="10">
        <f t="shared" si="0"/>
        <v>8996</v>
      </c>
      <c r="I43" s="10">
        <v>2249</v>
      </c>
      <c r="J43" s="10">
        <v>2249</v>
      </c>
      <c r="K43" s="10">
        <v>2249</v>
      </c>
      <c r="L43" s="25">
        <v>2249</v>
      </c>
    </row>
    <row r="44" spans="1:12" ht="15" customHeight="1">
      <c r="A44" s="45">
        <f t="shared" si="1"/>
        <v>33</v>
      </c>
      <c r="B44" s="73" t="s">
        <v>54</v>
      </c>
      <c r="C44" s="77"/>
      <c r="D44" s="8" t="s">
        <v>85</v>
      </c>
      <c r="E44" s="10" t="s">
        <v>26</v>
      </c>
      <c r="F44" s="10">
        <v>35</v>
      </c>
      <c r="G44" s="10">
        <v>595</v>
      </c>
      <c r="H44" s="10">
        <f>F44*G44</f>
        <v>20825</v>
      </c>
      <c r="I44" s="10"/>
      <c r="J44" s="10"/>
      <c r="K44" s="10">
        <v>20825</v>
      </c>
      <c r="L44" s="25"/>
    </row>
    <row r="45" spans="1:12" ht="12.75">
      <c r="A45" s="44">
        <f t="shared" si="1"/>
        <v>34</v>
      </c>
      <c r="B45" s="73" t="s">
        <v>54</v>
      </c>
      <c r="C45" s="77"/>
      <c r="D45" s="8" t="s">
        <v>100</v>
      </c>
      <c r="E45" s="10" t="s">
        <v>8</v>
      </c>
      <c r="F45" s="10">
        <v>1</v>
      </c>
      <c r="G45" s="10">
        <v>2564</v>
      </c>
      <c r="H45" s="10">
        <f t="shared" si="0"/>
        <v>2564</v>
      </c>
      <c r="I45" s="10"/>
      <c r="J45" s="10"/>
      <c r="K45" s="10">
        <v>2564</v>
      </c>
      <c r="L45" s="25"/>
    </row>
    <row r="46" spans="1:12" ht="12.75">
      <c r="A46" s="44">
        <f t="shared" si="1"/>
        <v>35</v>
      </c>
      <c r="B46" s="71" t="s">
        <v>55</v>
      </c>
      <c r="C46" s="71"/>
      <c r="D46" s="8" t="s">
        <v>70</v>
      </c>
      <c r="E46" s="10" t="s">
        <v>8</v>
      </c>
      <c r="F46" s="10">
        <v>100</v>
      </c>
      <c r="G46" s="10">
        <v>293</v>
      </c>
      <c r="H46" s="10">
        <f t="shared" si="0"/>
        <v>29300</v>
      </c>
      <c r="I46" s="10"/>
      <c r="J46" s="10"/>
      <c r="K46" s="10"/>
      <c r="L46" s="25">
        <v>29300</v>
      </c>
    </row>
    <row r="47" spans="1:12" ht="12.75">
      <c r="A47" s="44">
        <f t="shared" si="1"/>
        <v>36</v>
      </c>
      <c r="B47" s="71" t="s">
        <v>55</v>
      </c>
      <c r="C47" s="71"/>
      <c r="D47" s="8" t="s">
        <v>18</v>
      </c>
      <c r="E47" s="10" t="s">
        <v>7</v>
      </c>
      <c r="F47" s="10">
        <v>120</v>
      </c>
      <c r="G47" s="10">
        <v>34</v>
      </c>
      <c r="H47" s="10">
        <f t="shared" si="0"/>
        <v>4080</v>
      </c>
      <c r="I47" s="10">
        <f>30*G47</f>
        <v>1020</v>
      </c>
      <c r="J47" s="10">
        <v>1020</v>
      </c>
      <c r="K47" s="10">
        <v>1020</v>
      </c>
      <c r="L47" s="25">
        <v>1020</v>
      </c>
    </row>
    <row r="48" spans="1:12" ht="26.25" customHeight="1">
      <c r="A48" s="45">
        <f t="shared" si="1"/>
        <v>37</v>
      </c>
      <c r="B48" s="63" t="s">
        <v>159</v>
      </c>
      <c r="C48" s="64"/>
      <c r="D48" s="8" t="s">
        <v>57</v>
      </c>
      <c r="E48" s="10" t="s">
        <v>5</v>
      </c>
      <c r="F48" s="10">
        <v>5</v>
      </c>
      <c r="G48" s="10">
        <v>3881</v>
      </c>
      <c r="H48" s="10">
        <f t="shared" si="0"/>
        <v>19405</v>
      </c>
      <c r="I48" s="10"/>
      <c r="J48" s="10">
        <f>2*G48</f>
        <v>7762</v>
      </c>
      <c r="K48" s="10">
        <f>3*G48</f>
        <v>11643</v>
      </c>
      <c r="L48" s="25"/>
    </row>
    <row r="49" spans="1:12" ht="18" customHeight="1">
      <c r="A49" s="45">
        <f t="shared" si="1"/>
        <v>38</v>
      </c>
      <c r="B49" s="71" t="s">
        <v>55</v>
      </c>
      <c r="C49" s="71"/>
      <c r="D49" s="8" t="s">
        <v>86</v>
      </c>
      <c r="E49" s="10" t="s">
        <v>8</v>
      </c>
      <c r="F49" s="10">
        <v>50</v>
      </c>
      <c r="G49" s="10">
        <v>884</v>
      </c>
      <c r="H49" s="10">
        <f t="shared" si="0"/>
        <v>44200</v>
      </c>
      <c r="I49" s="10">
        <f>14*G49</f>
        <v>12376</v>
      </c>
      <c r="J49" s="10">
        <f>11*G49</f>
        <v>9724</v>
      </c>
      <c r="K49" s="10">
        <v>9724</v>
      </c>
      <c r="L49" s="25">
        <v>12376</v>
      </c>
    </row>
    <row r="50" spans="1:12" ht="15" customHeight="1">
      <c r="A50" s="45">
        <f t="shared" si="1"/>
        <v>39</v>
      </c>
      <c r="B50" s="71" t="s">
        <v>55</v>
      </c>
      <c r="C50" s="71"/>
      <c r="D50" s="27" t="s">
        <v>90</v>
      </c>
      <c r="E50" s="10" t="s">
        <v>8</v>
      </c>
      <c r="F50" s="10">
        <v>20</v>
      </c>
      <c r="G50" s="10">
        <v>1056</v>
      </c>
      <c r="H50" s="10">
        <f t="shared" si="0"/>
        <v>21120</v>
      </c>
      <c r="I50" s="10"/>
      <c r="J50" s="10">
        <f>10*G50</f>
        <v>10560</v>
      </c>
      <c r="K50" s="10">
        <v>10560</v>
      </c>
      <c r="L50" s="25"/>
    </row>
    <row r="51" spans="1:12" ht="39" customHeight="1">
      <c r="A51" s="45">
        <f t="shared" si="1"/>
        <v>40</v>
      </c>
      <c r="B51" s="63" t="s">
        <v>125</v>
      </c>
      <c r="C51" s="64"/>
      <c r="D51" s="43" t="s">
        <v>56</v>
      </c>
      <c r="E51" s="42" t="s">
        <v>5</v>
      </c>
      <c r="F51" s="29">
        <v>7</v>
      </c>
      <c r="G51" s="29">
        <v>4573</v>
      </c>
      <c r="H51" s="10">
        <f t="shared" si="0"/>
        <v>32011</v>
      </c>
      <c r="I51" s="29"/>
      <c r="J51" s="29"/>
      <c r="K51" s="29">
        <v>32011</v>
      </c>
      <c r="L51" s="28"/>
    </row>
    <row r="52" spans="1:12" ht="15.75" customHeight="1">
      <c r="A52" s="45">
        <f t="shared" si="1"/>
        <v>41</v>
      </c>
      <c r="B52" s="71" t="s">
        <v>122</v>
      </c>
      <c r="C52" s="71"/>
      <c r="D52" s="8" t="s">
        <v>126</v>
      </c>
      <c r="E52" s="9" t="s">
        <v>5</v>
      </c>
      <c r="F52" s="9">
        <v>1</v>
      </c>
      <c r="G52" s="10">
        <v>300000</v>
      </c>
      <c r="H52" s="10">
        <f t="shared" si="0"/>
        <v>300000</v>
      </c>
      <c r="I52" s="10"/>
      <c r="J52" s="10"/>
      <c r="K52" s="10">
        <v>300000</v>
      </c>
      <c r="L52" s="25"/>
    </row>
    <row r="53" spans="1:12" ht="13.5" customHeight="1">
      <c r="A53" s="44">
        <f t="shared" si="1"/>
        <v>42</v>
      </c>
      <c r="B53" s="71" t="s">
        <v>55</v>
      </c>
      <c r="C53" s="71"/>
      <c r="D53" s="8" t="s">
        <v>19</v>
      </c>
      <c r="E53" s="10" t="s">
        <v>5</v>
      </c>
      <c r="F53" s="10">
        <v>80</v>
      </c>
      <c r="G53" s="10">
        <v>783</v>
      </c>
      <c r="H53" s="10">
        <f t="shared" si="0"/>
        <v>62640</v>
      </c>
      <c r="I53" s="10">
        <f>20*G53</f>
        <v>15660</v>
      </c>
      <c r="J53" s="10">
        <v>15660</v>
      </c>
      <c r="K53" s="10">
        <v>15660</v>
      </c>
      <c r="L53" s="25">
        <v>15660</v>
      </c>
    </row>
    <row r="54" spans="1:12" ht="14.25" customHeight="1">
      <c r="A54" s="44">
        <f t="shared" si="1"/>
        <v>43</v>
      </c>
      <c r="B54" s="71" t="s">
        <v>55</v>
      </c>
      <c r="C54" s="71"/>
      <c r="D54" s="8" t="s">
        <v>25</v>
      </c>
      <c r="E54" s="10" t="s">
        <v>5</v>
      </c>
      <c r="F54" s="10">
        <v>10</v>
      </c>
      <c r="G54" s="10">
        <v>1319</v>
      </c>
      <c r="H54" s="10">
        <f>F54*G54</f>
        <v>13190</v>
      </c>
      <c r="I54" s="10"/>
      <c r="J54" s="10">
        <f>5*G54</f>
        <v>6595</v>
      </c>
      <c r="K54" s="10">
        <v>6595</v>
      </c>
      <c r="L54" s="25"/>
    </row>
    <row r="55" spans="1:12" ht="14.25" customHeight="1">
      <c r="A55" s="44">
        <f t="shared" si="1"/>
        <v>44</v>
      </c>
      <c r="B55" s="71" t="s">
        <v>55</v>
      </c>
      <c r="C55" s="71"/>
      <c r="D55" s="8" t="s">
        <v>49</v>
      </c>
      <c r="E55" s="10" t="s">
        <v>5</v>
      </c>
      <c r="F55" s="10">
        <v>100</v>
      </c>
      <c r="G55" s="10">
        <v>272</v>
      </c>
      <c r="H55" s="10">
        <f t="shared" si="0"/>
        <v>27200</v>
      </c>
      <c r="I55" s="10">
        <f>25*G55</f>
        <v>6800</v>
      </c>
      <c r="J55" s="10">
        <v>6800</v>
      </c>
      <c r="K55" s="10">
        <v>6800</v>
      </c>
      <c r="L55" s="25">
        <v>6800</v>
      </c>
    </row>
    <row r="56" spans="1:12" ht="14.25" customHeight="1" thickBot="1">
      <c r="A56" s="114" t="s">
        <v>20</v>
      </c>
      <c r="B56" s="115"/>
      <c r="C56" s="115"/>
      <c r="D56" s="116"/>
      <c r="E56" s="36" t="s">
        <v>21</v>
      </c>
      <c r="F56" s="59"/>
      <c r="G56" s="59"/>
      <c r="H56" s="36">
        <f>SUM(H12:H55)</f>
        <v>13399698</v>
      </c>
      <c r="I56" s="36">
        <f>SUM(I12:I55)</f>
        <v>3308833</v>
      </c>
      <c r="J56" s="36">
        <f>SUM(J11:J55)</f>
        <v>4214098</v>
      </c>
      <c r="K56" s="36">
        <f>SUM(K12:K55)</f>
        <v>2572738</v>
      </c>
      <c r="L56" s="37">
        <f>SUM(L12:L55)</f>
        <v>3304029</v>
      </c>
    </row>
    <row r="57" spans="1:12" ht="16.5" customHeight="1">
      <c r="A57" s="1"/>
      <c r="B57" s="76"/>
      <c r="C57" s="76"/>
      <c r="D57" s="94" t="s">
        <v>97</v>
      </c>
      <c r="E57" s="22"/>
      <c r="F57" s="22"/>
      <c r="G57" s="22"/>
      <c r="H57" s="22"/>
      <c r="I57" s="40"/>
      <c r="J57" s="23"/>
      <c r="K57" s="23"/>
      <c r="L57" s="24"/>
    </row>
    <row r="58" spans="1:12" ht="18" customHeight="1">
      <c r="A58" s="21"/>
      <c r="B58" s="79"/>
      <c r="C58" s="79"/>
      <c r="D58" s="94"/>
      <c r="E58" s="22"/>
      <c r="F58" s="22"/>
      <c r="G58" s="22"/>
      <c r="H58" s="22"/>
      <c r="I58" s="40"/>
      <c r="J58" s="23"/>
      <c r="K58" s="23"/>
      <c r="L58" s="24"/>
    </row>
    <row r="59" spans="1:12" ht="19.5" customHeight="1">
      <c r="A59" s="21"/>
      <c r="B59" s="79"/>
      <c r="C59" s="79"/>
      <c r="D59" s="94"/>
      <c r="E59" s="22"/>
      <c r="F59" s="22"/>
      <c r="G59" s="22"/>
      <c r="H59" s="22"/>
      <c r="I59" s="40"/>
      <c r="J59" s="23"/>
      <c r="K59" s="23"/>
      <c r="L59" s="24"/>
    </row>
    <row r="60" spans="1:12" ht="15.75" customHeight="1">
      <c r="A60" s="61">
        <v>1</v>
      </c>
      <c r="B60" s="63" t="s">
        <v>55</v>
      </c>
      <c r="C60" s="64"/>
      <c r="D60" s="94"/>
      <c r="E60" s="10"/>
      <c r="F60" s="5"/>
      <c r="G60" s="5"/>
      <c r="H60" s="5"/>
      <c r="I60" s="5"/>
      <c r="J60" s="6"/>
      <c r="K60" s="6"/>
      <c r="L60" s="7"/>
    </row>
    <row r="61" spans="1:12" ht="15" customHeight="1">
      <c r="A61" s="117"/>
      <c r="B61" s="69"/>
      <c r="C61" s="70"/>
      <c r="D61" s="11" t="s">
        <v>31</v>
      </c>
      <c r="E61" s="10" t="s">
        <v>5</v>
      </c>
      <c r="F61" s="10">
        <v>660</v>
      </c>
      <c r="G61" s="10">
        <v>345</v>
      </c>
      <c r="H61" s="10">
        <f>F61*G61</f>
        <v>227700</v>
      </c>
      <c r="I61" s="10">
        <f>165*G61</f>
        <v>56925</v>
      </c>
      <c r="J61" s="10">
        <v>56925</v>
      </c>
      <c r="K61" s="10">
        <v>56925</v>
      </c>
      <c r="L61" s="25">
        <v>56925</v>
      </c>
    </row>
    <row r="62" spans="1:12" ht="27.75" customHeight="1">
      <c r="A62" s="117"/>
      <c r="B62" s="69"/>
      <c r="C62" s="70"/>
      <c r="D62" s="30" t="s">
        <v>81</v>
      </c>
      <c r="E62" s="10" t="s">
        <v>34</v>
      </c>
      <c r="F62" s="10">
        <v>12</v>
      </c>
      <c r="G62" s="10">
        <v>189000</v>
      </c>
      <c r="H62" s="10">
        <f>F62*G62</f>
        <v>2268000</v>
      </c>
      <c r="I62" s="10">
        <f>G62*3</f>
        <v>567000</v>
      </c>
      <c r="J62" s="10">
        <v>567000</v>
      </c>
      <c r="K62" s="10">
        <v>567000</v>
      </c>
      <c r="L62" s="25">
        <v>567000</v>
      </c>
    </row>
    <row r="63" spans="1:12" ht="15" customHeight="1">
      <c r="A63" s="68"/>
      <c r="B63" s="65"/>
      <c r="C63" s="66"/>
      <c r="D63" s="26" t="s">
        <v>43</v>
      </c>
      <c r="E63" s="10" t="s">
        <v>34</v>
      </c>
      <c r="F63" s="10">
        <v>12</v>
      </c>
      <c r="G63" s="10">
        <v>7525</v>
      </c>
      <c r="H63" s="10">
        <f>F63*G63</f>
        <v>90300</v>
      </c>
      <c r="I63" s="10">
        <f>3*G63</f>
        <v>22575</v>
      </c>
      <c r="J63" s="10">
        <v>22575</v>
      </c>
      <c r="K63" s="10">
        <v>22575</v>
      </c>
      <c r="L63" s="25">
        <v>22575</v>
      </c>
    </row>
    <row r="64" spans="1:12" ht="12.75" customHeight="1">
      <c r="A64" s="61">
        <f>1+A60</f>
        <v>2</v>
      </c>
      <c r="B64" s="63" t="s">
        <v>119</v>
      </c>
      <c r="C64" s="64"/>
      <c r="D64" s="92" t="s">
        <v>39</v>
      </c>
      <c r="E64" s="112" t="s">
        <v>5</v>
      </c>
      <c r="F64" s="120">
        <v>60</v>
      </c>
      <c r="G64" s="112">
        <v>2359</v>
      </c>
      <c r="H64" s="112">
        <f>F64*G64</f>
        <v>141540</v>
      </c>
      <c r="I64" s="112">
        <f>15*G64</f>
        <v>35385</v>
      </c>
      <c r="J64" s="112">
        <v>35385</v>
      </c>
      <c r="K64" s="112">
        <v>35385</v>
      </c>
      <c r="L64" s="118">
        <v>35385</v>
      </c>
    </row>
    <row r="65" spans="1:12" ht="15.75" customHeight="1">
      <c r="A65" s="62"/>
      <c r="B65" s="65"/>
      <c r="C65" s="66"/>
      <c r="D65" s="93"/>
      <c r="E65" s="113"/>
      <c r="F65" s="121"/>
      <c r="G65" s="113"/>
      <c r="H65" s="113"/>
      <c r="I65" s="113"/>
      <c r="J65" s="113"/>
      <c r="K65" s="113"/>
      <c r="L65" s="119"/>
    </row>
    <row r="66" spans="1:12" ht="27" customHeight="1">
      <c r="A66" s="46">
        <v>3</v>
      </c>
      <c r="B66" s="63" t="s">
        <v>134</v>
      </c>
      <c r="C66" s="64"/>
      <c r="D66" s="11" t="s">
        <v>151</v>
      </c>
      <c r="E66" s="10" t="s">
        <v>7</v>
      </c>
      <c r="F66" s="12">
        <v>220</v>
      </c>
      <c r="G66" s="10">
        <v>185</v>
      </c>
      <c r="H66" s="10">
        <f>G66*F66</f>
        <v>40700</v>
      </c>
      <c r="I66" s="10">
        <v>40700</v>
      </c>
      <c r="J66" s="10"/>
      <c r="K66" s="10"/>
      <c r="L66" s="25"/>
    </row>
    <row r="67" spans="1:12" ht="27" customHeight="1">
      <c r="A67" s="46">
        <v>4</v>
      </c>
      <c r="B67" s="63" t="s">
        <v>133</v>
      </c>
      <c r="C67" s="64"/>
      <c r="D67" s="11" t="s">
        <v>151</v>
      </c>
      <c r="E67" s="10" t="s">
        <v>7</v>
      </c>
      <c r="F67" s="12">
        <v>270</v>
      </c>
      <c r="G67" s="10">
        <v>185</v>
      </c>
      <c r="H67" s="10">
        <f>G67*F67</f>
        <v>49950</v>
      </c>
      <c r="I67" s="10">
        <v>49950</v>
      </c>
      <c r="J67" s="10"/>
      <c r="K67" s="10"/>
      <c r="L67" s="25"/>
    </row>
    <row r="68" spans="1:12" ht="27.75" customHeight="1">
      <c r="A68" s="46">
        <v>5</v>
      </c>
      <c r="B68" s="63" t="s">
        <v>132</v>
      </c>
      <c r="C68" s="64"/>
      <c r="D68" s="11" t="s">
        <v>151</v>
      </c>
      <c r="E68" s="10" t="s">
        <v>7</v>
      </c>
      <c r="F68" s="12">
        <v>270</v>
      </c>
      <c r="G68" s="10">
        <v>185</v>
      </c>
      <c r="H68" s="10">
        <f>G68*F68</f>
        <v>49950</v>
      </c>
      <c r="I68" s="10">
        <v>49950</v>
      </c>
      <c r="J68" s="10"/>
      <c r="K68" s="10"/>
      <c r="L68" s="25"/>
    </row>
    <row r="69" spans="1:12" ht="13.5" customHeight="1">
      <c r="A69" s="61">
        <v>6</v>
      </c>
      <c r="B69" s="63" t="s">
        <v>131</v>
      </c>
      <c r="C69" s="64"/>
      <c r="D69" s="11" t="s">
        <v>150</v>
      </c>
      <c r="E69" s="10" t="s">
        <v>7</v>
      </c>
      <c r="F69" s="12">
        <v>25</v>
      </c>
      <c r="G69" s="10">
        <v>472</v>
      </c>
      <c r="H69" s="10">
        <f>G69*F69</f>
        <v>11800</v>
      </c>
      <c r="I69" s="10">
        <v>11800</v>
      </c>
      <c r="J69" s="10"/>
      <c r="K69" s="10"/>
      <c r="L69" s="25"/>
    </row>
    <row r="70" spans="1:12" ht="24.75" customHeight="1">
      <c r="A70" s="62"/>
      <c r="B70" s="65"/>
      <c r="C70" s="66"/>
      <c r="D70" s="11" t="s">
        <v>151</v>
      </c>
      <c r="E70" s="10" t="s">
        <v>7</v>
      </c>
      <c r="F70" s="12">
        <v>25</v>
      </c>
      <c r="G70" s="10">
        <v>185</v>
      </c>
      <c r="H70" s="10">
        <f>G70*F70</f>
        <v>4625</v>
      </c>
      <c r="I70" s="10">
        <v>4625</v>
      </c>
      <c r="J70" s="10"/>
      <c r="K70" s="10"/>
      <c r="L70" s="25"/>
    </row>
    <row r="71" spans="1:12" ht="15" customHeight="1">
      <c r="A71" s="46">
        <v>7</v>
      </c>
      <c r="B71" s="63" t="s">
        <v>130</v>
      </c>
      <c r="C71" s="64"/>
      <c r="D71" s="11" t="s">
        <v>71</v>
      </c>
      <c r="E71" s="10" t="s">
        <v>5</v>
      </c>
      <c r="F71" s="12">
        <v>1</v>
      </c>
      <c r="G71" s="10">
        <v>4172</v>
      </c>
      <c r="H71" s="10">
        <f>F71*G71</f>
        <v>4172</v>
      </c>
      <c r="I71" s="10">
        <v>4172</v>
      </c>
      <c r="J71" s="10"/>
      <c r="K71" s="10"/>
      <c r="L71" s="25"/>
    </row>
    <row r="72" spans="1:12" ht="13.5" customHeight="1">
      <c r="A72" s="61">
        <v>8</v>
      </c>
      <c r="B72" s="63" t="s">
        <v>129</v>
      </c>
      <c r="C72" s="64"/>
      <c r="D72" s="11" t="s">
        <v>150</v>
      </c>
      <c r="E72" s="10" t="s">
        <v>7</v>
      </c>
      <c r="F72" s="12">
        <v>25</v>
      </c>
      <c r="G72" s="10">
        <v>472</v>
      </c>
      <c r="H72" s="10">
        <f>G72*F72</f>
        <v>11800</v>
      </c>
      <c r="I72" s="10">
        <v>11800</v>
      </c>
      <c r="J72" s="10"/>
      <c r="K72" s="10"/>
      <c r="L72" s="25"/>
    </row>
    <row r="73" spans="1:12" ht="24.75" customHeight="1">
      <c r="A73" s="62"/>
      <c r="B73" s="65"/>
      <c r="C73" s="66"/>
      <c r="D73" s="11" t="s">
        <v>151</v>
      </c>
      <c r="E73" s="10" t="s">
        <v>7</v>
      </c>
      <c r="F73" s="12">
        <v>25</v>
      </c>
      <c r="G73" s="10">
        <v>185</v>
      </c>
      <c r="H73" s="10">
        <f>G73*F73</f>
        <v>4625</v>
      </c>
      <c r="I73" s="10">
        <v>4625</v>
      </c>
      <c r="J73" s="10"/>
      <c r="K73" s="10"/>
      <c r="L73" s="25"/>
    </row>
    <row r="74" spans="1:12" ht="14.25" customHeight="1">
      <c r="A74" s="61">
        <v>9</v>
      </c>
      <c r="B74" s="63" t="s">
        <v>135</v>
      </c>
      <c r="C74" s="64"/>
      <c r="D74" s="11" t="s">
        <v>150</v>
      </c>
      <c r="E74" s="10" t="s">
        <v>7</v>
      </c>
      <c r="F74" s="12">
        <v>30</v>
      </c>
      <c r="G74" s="10">
        <v>472</v>
      </c>
      <c r="H74" s="10">
        <f>G74*F74</f>
        <v>14160</v>
      </c>
      <c r="I74" s="10">
        <v>14160</v>
      </c>
      <c r="J74" s="10"/>
      <c r="K74" s="10"/>
      <c r="L74" s="25"/>
    </row>
    <row r="75" spans="1:12" ht="14.25" customHeight="1">
      <c r="A75" s="67"/>
      <c r="B75" s="69"/>
      <c r="C75" s="70"/>
      <c r="D75" s="11" t="s">
        <v>152</v>
      </c>
      <c r="E75" s="10" t="s">
        <v>7</v>
      </c>
      <c r="F75" s="12">
        <v>10</v>
      </c>
      <c r="G75" s="10">
        <v>251</v>
      </c>
      <c r="H75" s="10">
        <f>G75*F75</f>
        <v>2510</v>
      </c>
      <c r="I75" s="10">
        <v>2510</v>
      </c>
      <c r="J75" s="10"/>
      <c r="K75" s="10"/>
      <c r="L75" s="25"/>
    </row>
    <row r="76" spans="1:12" ht="24.75" customHeight="1">
      <c r="A76" s="68"/>
      <c r="B76" s="65"/>
      <c r="C76" s="66"/>
      <c r="D76" s="11" t="s">
        <v>151</v>
      </c>
      <c r="E76" s="10" t="s">
        <v>7</v>
      </c>
      <c r="F76" s="12">
        <v>40</v>
      </c>
      <c r="G76" s="10">
        <v>185</v>
      </c>
      <c r="H76" s="10">
        <f>G76*F76</f>
        <v>7400</v>
      </c>
      <c r="I76" s="10">
        <v>7400</v>
      </c>
      <c r="J76" s="10"/>
      <c r="K76" s="10"/>
      <c r="L76" s="25"/>
    </row>
    <row r="77" spans="1:12" ht="16.5" customHeight="1">
      <c r="A77" s="60">
        <v>10</v>
      </c>
      <c r="B77" s="63" t="s">
        <v>131</v>
      </c>
      <c r="C77" s="64"/>
      <c r="D77" s="11" t="s">
        <v>96</v>
      </c>
      <c r="E77" s="10" t="s">
        <v>5</v>
      </c>
      <c r="F77" s="12">
        <v>1</v>
      </c>
      <c r="G77" s="10">
        <v>4625</v>
      </c>
      <c r="H77" s="10">
        <f aca="true" t="shared" si="2" ref="H77:H85">F77*G77</f>
        <v>4625</v>
      </c>
      <c r="I77" s="10">
        <v>4625</v>
      </c>
      <c r="J77" s="10"/>
      <c r="K77" s="10"/>
      <c r="L77" s="25"/>
    </row>
    <row r="78" spans="1:12" ht="13.5" customHeight="1">
      <c r="A78" s="60">
        <v>11</v>
      </c>
      <c r="B78" s="63" t="s">
        <v>136</v>
      </c>
      <c r="C78" s="64"/>
      <c r="D78" s="11" t="s">
        <v>147</v>
      </c>
      <c r="E78" s="10" t="s">
        <v>7</v>
      </c>
      <c r="F78" s="12">
        <v>10</v>
      </c>
      <c r="G78" s="10">
        <v>695</v>
      </c>
      <c r="H78" s="10">
        <f t="shared" si="2"/>
        <v>6950</v>
      </c>
      <c r="I78" s="10">
        <v>6950</v>
      </c>
      <c r="J78" s="10"/>
      <c r="K78" s="10"/>
      <c r="L78" s="25"/>
    </row>
    <row r="79" spans="1:12" ht="14.25" customHeight="1">
      <c r="A79" s="61">
        <v>12</v>
      </c>
      <c r="B79" s="63" t="s">
        <v>137</v>
      </c>
      <c r="C79" s="64"/>
      <c r="D79" s="11" t="s">
        <v>146</v>
      </c>
      <c r="E79" s="10" t="s">
        <v>7</v>
      </c>
      <c r="F79" s="12">
        <v>12</v>
      </c>
      <c r="G79" s="10">
        <v>808</v>
      </c>
      <c r="H79" s="10">
        <f t="shared" si="2"/>
        <v>9696</v>
      </c>
      <c r="I79" s="10"/>
      <c r="J79" s="10">
        <v>9696</v>
      </c>
      <c r="K79" s="10"/>
      <c r="L79" s="25"/>
    </row>
    <row r="80" spans="1:12" ht="15" customHeight="1">
      <c r="A80" s="67"/>
      <c r="B80" s="69"/>
      <c r="C80" s="70"/>
      <c r="D80" s="11" t="s">
        <v>71</v>
      </c>
      <c r="E80" s="10" t="s">
        <v>5</v>
      </c>
      <c r="F80" s="12">
        <v>1</v>
      </c>
      <c r="G80" s="10">
        <v>4172</v>
      </c>
      <c r="H80" s="10">
        <f t="shared" si="2"/>
        <v>4172</v>
      </c>
      <c r="I80" s="10"/>
      <c r="J80" s="10">
        <v>4172</v>
      </c>
      <c r="K80" s="10"/>
      <c r="L80" s="25"/>
    </row>
    <row r="81" spans="1:12" ht="13.5" customHeight="1">
      <c r="A81" s="68"/>
      <c r="B81" s="65"/>
      <c r="C81" s="66"/>
      <c r="D81" s="11" t="s">
        <v>96</v>
      </c>
      <c r="E81" s="10" t="s">
        <v>5</v>
      </c>
      <c r="F81" s="12">
        <v>1</v>
      </c>
      <c r="G81" s="10">
        <v>4625</v>
      </c>
      <c r="H81" s="10">
        <f t="shared" si="2"/>
        <v>4625</v>
      </c>
      <c r="I81" s="10"/>
      <c r="J81" s="10">
        <v>4625</v>
      </c>
      <c r="K81" s="10"/>
      <c r="L81" s="25"/>
    </row>
    <row r="82" spans="1:12" ht="13.5" customHeight="1">
      <c r="A82" s="61">
        <v>13</v>
      </c>
      <c r="B82" s="63" t="s">
        <v>138</v>
      </c>
      <c r="C82" s="64"/>
      <c r="D82" s="11" t="s">
        <v>150</v>
      </c>
      <c r="E82" s="10" t="s">
        <v>7</v>
      </c>
      <c r="F82" s="12">
        <v>25</v>
      </c>
      <c r="G82" s="10">
        <v>472</v>
      </c>
      <c r="H82" s="10">
        <f t="shared" si="2"/>
        <v>11800</v>
      </c>
      <c r="I82" s="10"/>
      <c r="J82" s="10">
        <v>11800</v>
      </c>
      <c r="K82" s="10"/>
      <c r="L82" s="25"/>
    </row>
    <row r="83" spans="1:12" ht="15" customHeight="1">
      <c r="A83" s="67"/>
      <c r="B83" s="69"/>
      <c r="C83" s="70"/>
      <c r="D83" s="11" t="s">
        <v>152</v>
      </c>
      <c r="E83" s="10" t="s">
        <v>7</v>
      </c>
      <c r="F83" s="12">
        <v>10</v>
      </c>
      <c r="G83" s="10">
        <v>251</v>
      </c>
      <c r="H83" s="10">
        <f t="shared" si="2"/>
        <v>2510</v>
      </c>
      <c r="I83" s="10"/>
      <c r="J83" s="10">
        <v>2510</v>
      </c>
      <c r="K83" s="10"/>
      <c r="L83" s="25"/>
    </row>
    <row r="84" spans="1:12" ht="24.75" customHeight="1">
      <c r="A84" s="68"/>
      <c r="B84" s="65"/>
      <c r="C84" s="66"/>
      <c r="D84" s="11" t="s">
        <v>151</v>
      </c>
      <c r="E84" s="10" t="s">
        <v>7</v>
      </c>
      <c r="F84" s="12">
        <v>35</v>
      </c>
      <c r="G84" s="10">
        <v>185</v>
      </c>
      <c r="H84" s="10">
        <f t="shared" si="2"/>
        <v>6475</v>
      </c>
      <c r="I84" s="10"/>
      <c r="J84" s="10">
        <v>6475</v>
      </c>
      <c r="K84" s="10"/>
      <c r="L84" s="25"/>
    </row>
    <row r="85" spans="1:12" ht="14.25" customHeight="1">
      <c r="A85" s="60">
        <v>14</v>
      </c>
      <c r="B85" s="63" t="s">
        <v>139</v>
      </c>
      <c r="C85" s="64"/>
      <c r="D85" s="11" t="s">
        <v>96</v>
      </c>
      <c r="E85" s="10" t="s">
        <v>5</v>
      </c>
      <c r="F85" s="12">
        <v>1</v>
      </c>
      <c r="G85" s="10">
        <v>4625</v>
      </c>
      <c r="H85" s="10">
        <f t="shared" si="2"/>
        <v>4625</v>
      </c>
      <c r="I85" s="10"/>
      <c r="J85" s="10">
        <v>4625</v>
      </c>
      <c r="K85" s="10"/>
      <c r="L85" s="25"/>
    </row>
    <row r="86" spans="1:12" ht="14.25" customHeight="1">
      <c r="A86" s="61">
        <v>15</v>
      </c>
      <c r="B86" s="63" t="s">
        <v>140</v>
      </c>
      <c r="C86" s="64"/>
      <c r="D86" s="11" t="s">
        <v>150</v>
      </c>
      <c r="E86" s="10" t="s">
        <v>7</v>
      </c>
      <c r="F86" s="12">
        <v>40</v>
      </c>
      <c r="G86" s="10">
        <v>472</v>
      </c>
      <c r="H86" s="10">
        <f>G86*F86</f>
        <v>18880</v>
      </c>
      <c r="I86" s="10"/>
      <c r="J86" s="10">
        <v>18880</v>
      </c>
      <c r="K86" s="10"/>
      <c r="L86" s="25"/>
    </row>
    <row r="87" spans="1:12" ht="24.75" customHeight="1">
      <c r="A87" s="62"/>
      <c r="B87" s="65"/>
      <c r="C87" s="66"/>
      <c r="D87" s="11" t="s">
        <v>151</v>
      </c>
      <c r="E87" s="10" t="s">
        <v>7</v>
      </c>
      <c r="F87" s="12">
        <v>40</v>
      </c>
      <c r="G87" s="10">
        <v>185</v>
      </c>
      <c r="H87" s="10">
        <f>G87*F87</f>
        <v>7400</v>
      </c>
      <c r="I87" s="10"/>
      <c r="J87" s="10">
        <v>7400</v>
      </c>
      <c r="K87" s="10"/>
      <c r="L87" s="25"/>
    </row>
    <row r="88" spans="1:12" ht="15" customHeight="1">
      <c r="A88" s="60">
        <v>16</v>
      </c>
      <c r="B88" s="63" t="s">
        <v>141</v>
      </c>
      <c r="C88" s="64"/>
      <c r="D88" s="11" t="s">
        <v>147</v>
      </c>
      <c r="E88" s="10" t="s">
        <v>7</v>
      </c>
      <c r="F88" s="12">
        <v>12</v>
      </c>
      <c r="G88" s="10">
        <v>695</v>
      </c>
      <c r="H88" s="10">
        <f>F88*G88</f>
        <v>8340</v>
      </c>
      <c r="I88" s="10"/>
      <c r="J88" s="10">
        <v>8340</v>
      </c>
      <c r="K88" s="10"/>
      <c r="L88" s="25"/>
    </row>
    <row r="89" spans="1:12" ht="14.25" customHeight="1">
      <c r="A89" s="60">
        <v>17</v>
      </c>
      <c r="B89" s="63" t="s">
        <v>142</v>
      </c>
      <c r="C89" s="64"/>
      <c r="D89" s="11" t="s">
        <v>71</v>
      </c>
      <c r="E89" s="10" t="s">
        <v>5</v>
      </c>
      <c r="F89" s="12">
        <v>1</v>
      </c>
      <c r="G89" s="10">
        <v>4172</v>
      </c>
      <c r="H89" s="10">
        <f>F89*G89</f>
        <v>4172</v>
      </c>
      <c r="I89" s="10"/>
      <c r="J89" s="10">
        <v>4172</v>
      </c>
      <c r="K89" s="10"/>
      <c r="L89" s="25"/>
    </row>
    <row r="90" spans="1:12" ht="15" customHeight="1">
      <c r="A90" s="61">
        <v>18</v>
      </c>
      <c r="B90" s="63" t="s">
        <v>143</v>
      </c>
      <c r="C90" s="64"/>
      <c r="D90" s="11" t="s">
        <v>146</v>
      </c>
      <c r="E90" s="10" t="s">
        <v>7</v>
      </c>
      <c r="F90" s="12">
        <v>10</v>
      </c>
      <c r="G90" s="10">
        <v>808</v>
      </c>
      <c r="H90" s="10">
        <f>G90*F90</f>
        <v>8080</v>
      </c>
      <c r="I90" s="10"/>
      <c r="J90" s="10">
        <v>8080</v>
      </c>
      <c r="K90" s="10"/>
      <c r="L90" s="25"/>
    </row>
    <row r="91" spans="1:12" ht="14.25" customHeight="1">
      <c r="A91" s="62"/>
      <c r="B91" s="65"/>
      <c r="C91" s="66"/>
      <c r="D91" s="11" t="s">
        <v>71</v>
      </c>
      <c r="E91" s="10" t="s">
        <v>5</v>
      </c>
      <c r="F91" s="12">
        <v>1</v>
      </c>
      <c r="G91" s="10">
        <v>4172</v>
      </c>
      <c r="H91" s="10">
        <f>G91*F91</f>
        <v>4172</v>
      </c>
      <c r="I91" s="10"/>
      <c r="J91" s="10">
        <v>4172</v>
      </c>
      <c r="K91" s="10"/>
      <c r="L91" s="25"/>
    </row>
    <row r="92" spans="1:12" ht="14.25" customHeight="1">
      <c r="A92" s="60">
        <v>19</v>
      </c>
      <c r="B92" s="63" t="s">
        <v>144</v>
      </c>
      <c r="C92" s="64"/>
      <c r="D92" s="11" t="s">
        <v>71</v>
      </c>
      <c r="E92" s="10" t="s">
        <v>5</v>
      </c>
      <c r="F92" s="12">
        <v>1</v>
      </c>
      <c r="G92" s="10">
        <v>4172</v>
      </c>
      <c r="H92" s="10">
        <f>F92*G92</f>
        <v>4172</v>
      </c>
      <c r="I92" s="10"/>
      <c r="J92" s="10">
        <v>4172</v>
      </c>
      <c r="K92" s="10"/>
      <c r="L92" s="25"/>
    </row>
    <row r="93" spans="1:12" ht="15" customHeight="1">
      <c r="A93" s="61">
        <v>20</v>
      </c>
      <c r="B93" s="63" t="s">
        <v>145</v>
      </c>
      <c r="C93" s="64"/>
      <c r="D93" s="11" t="s">
        <v>146</v>
      </c>
      <c r="E93" s="10" t="s">
        <v>7</v>
      </c>
      <c r="F93" s="12">
        <v>12</v>
      </c>
      <c r="G93" s="10">
        <v>808</v>
      </c>
      <c r="H93" s="10">
        <f>G93*F93</f>
        <v>9696</v>
      </c>
      <c r="I93" s="10"/>
      <c r="J93" s="10"/>
      <c r="K93" s="10">
        <v>9696</v>
      </c>
      <c r="L93" s="25"/>
    </row>
    <row r="94" spans="1:12" ht="14.25" customHeight="1">
      <c r="A94" s="62"/>
      <c r="B94" s="65"/>
      <c r="C94" s="66"/>
      <c r="D94" s="11" t="s">
        <v>96</v>
      </c>
      <c r="E94" s="10" t="s">
        <v>5</v>
      </c>
      <c r="F94" s="12">
        <v>1</v>
      </c>
      <c r="G94" s="10">
        <v>4625</v>
      </c>
      <c r="H94" s="10">
        <f>F94*G94</f>
        <v>4625</v>
      </c>
      <c r="I94" s="10"/>
      <c r="J94" s="10"/>
      <c r="K94" s="10">
        <v>4625</v>
      </c>
      <c r="L94" s="25"/>
    </row>
    <row r="95" spans="1:12" ht="14.25" customHeight="1">
      <c r="A95" s="60">
        <v>21</v>
      </c>
      <c r="B95" s="63" t="s">
        <v>148</v>
      </c>
      <c r="C95" s="64"/>
      <c r="D95" s="11" t="s">
        <v>71</v>
      </c>
      <c r="E95" s="10" t="s">
        <v>5</v>
      </c>
      <c r="F95" s="12">
        <v>1</v>
      </c>
      <c r="G95" s="10">
        <v>4172</v>
      </c>
      <c r="H95" s="10">
        <f>F95*G95</f>
        <v>4172</v>
      </c>
      <c r="I95" s="10"/>
      <c r="J95" s="10"/>
      <c r="K95" s="10">
        <v>4172</v>
      </c>
      <c r="L95" s="25"/>
    </row>
    <row r="96" spans="1:12" ht="14.25" customHeight="1">
      <c r="A96" s="61">
        <v>22</v>
      </c>
      <c r="B96" s="63" t="s">
        <v>149</v>
      </c>
      <c r="C96" s="64"/>
      <c r="D96" s="11" t="s">
        <v>150</v>
      </c>
      <c r="E96" s="10" t="s">
        <v>7</v>
      </c>
      <c r="F96" s="12">
        <v>20</v>
      </c>
      <c r="G96" s="10">
        <v>472</v>
      </c>
      <c r="H96" s="10">
        <f>G96*F96</f>
        <v>9440</v>
      </c>
      <c r="I96" s="10"/>
      <c r="J96" s="10"/>
      <c r="K96" s="10">
        <v>9440</v>
      </c>
      <c r="L96" s="25"/>
    </row>
    <row r="97" spans="1:12" ht="27.75" customHeight="1">
      <c r="A97" s="62"/>
      <c r="B97" s="65"/>
      <c r="C97" s="66"/>
      <c r="D97" s="11" t="s">
        <v>151</v>
      </c>
      <c r="E97" s="10" t="s">
        <v>7</v>
      </c>
      <c r="F97" s="12">
        <v>20</v>
      </c>
      <c r="G97" s="10">
        <v>185</v>
      </c>
      <c r="H97" s="10">
        <f>G97*F97</f>
        <v>3700</v>
      </c>
      <c r="I97" s="10"/>
      <c r="J97" s="10"/>
      <c r="K97" s="10">
        <v>3700</v>
      </c>
      <c r="L97" s="25"/>
    </row>
    <row r="98" spans="1:12" ht="14.25" customHeight="1">
      <c r="A98" s="60">
        <v>23</v>
      </c>
      <c r="B98" s="63" t="s">
        <v>153</v>
      </c>
      <c r="C98" s="64"/>
      <c r="D98" s="11" t="s">
        <v>71</v>
      </c>
      <c r="E98" s="10" t="s">
        <v>5</v>
      </c>
      <c r="F98" s="12">
        <v>1</v>
      </c>
      <c r="G98" s="10">
        <v>4172</v>
      </c>
      <c r="H98" s="10">
        <f>F98*G98</f>
        <v>4172</v>
      </c>
      <c r="I98" s="10"/>
      <c r="J98" s="10"/>
      <c r="K98" s="10">
        <v>4172</v>
      </c>
      <c r="L98" s="25"/>
    </row>
    <row r="99" spans="1:12" ht="14.25" customHeight="1">
      <c r="A99" s="61">
        <v>24</v>
      </c>
      <c r="B99" s="63" t="s">
        <v>154</v>
      </c>
      <c r="C99" s="64"/>
      <c r="D99" s="11" t="s">
        <v>147</v>
      </c>
      <c r="E99" s="10" t="s">
        <v>7</v>
      </c>
      <c r="F99" s="12">
        <v>15</v>
      </c>
      <c r="G99" s="10">
        <v>808</v>
      </c>
      <c r="H99" s="10">
        <f>G99*F99</f>
        <v>12120</v>
      </c>
      <c r="I99" s="10"/>
      <c r="J99" s="10"/>
      <c r="K99" s="10">
        <v>12120</v>
      </c>
      <c r="L99" s="25"/>
    </row>
    <row r="100" spans="1:12" ht="14.25" customHeight="1">
      <c r="A100" s="62"/>
      <c r="B100" s="65"/>
      <c r="C100" s="66"/>
      <c r="D100" s="11" t="s">
        <v>96</v>
      </c>
      <c r="E100" s="10" t="s">
        <v>5</v>
      </c>
      <c r="F100" s="12">
        <v>1</v>
      </c>
      <c r="G100" s="10">
        <v>4625</v>
      </c>
      <c r="H100" s="10">
        <f>F100*G100</f>
        <v>4625</v>
      </c>
      <c r="I100" s="10"/>
      <c r="J100" s="10"/>
      <c r="K100" s="10">
        <v>4625</v>
      </c>
      <c r="L100" s="25"/>
    </row>
    <row r="101" spans="1:12" ht="14.25" customHeight="1">
      <c r="A101" s="61">
        <v>25</v>
      </c>
      <c r="B101" s="63" t="s">
        <v>155</v>
      </c>
      <c r="C101" s="64"/>
      <c r="D101" s="11" t="s">
        <v>150</v>
      </c>
      <c r="E101" s="10" t="s">
        <v>7</v>
      </c>
      <c r="F101" s="12">
        <v>15</v>
      </c>
      <c r="G101" s="10">
        <v>472</v>
      </c>
      <c r="H101" s="10">
        <f>G101*F101</f>
        <v>7080</v>
      </c>
      <c r="I101" s="10"/>
      <c r="J101" s="10"/>
      <c r="K101" s="10">
        <v>7080</v>
      </c>
      <c r="L101" s="25"/>
    </row>
    <row r="102" spans="1:12" ht="26.25" customHeight="1">
      <c r="A102" s="62"/>
      <c r="B102" s="65"/>
      <c r="C102" s="66"/>
      <c r="D102" s="11" t="s">
        <v>151</v>
      </c>
      <c r="E102" s="10" t="s">
        <v>7</v>
      </c>
      <c r="F102" s="12">
        <v>15</v>
      </c>
      <c r="G102" s="10">
        <v>185</v>
      </c>
      <c r="H102" s="10">
        <f>G102*F102</f>
        <v>2775</v>
      </c>
      <c r="I102" s="10"/>
      <c r="J102" s="10"/>
      <c r="K102" s="10">
        <v>2775</v>
      </c>
      <c r="L102" s="25"/>
    </row>
    <row r="103" spans="1:12" ht="14.25" customHeight="1">
      <c r="A103" s="60">
        <v>26</v>
      </c>
      <c r="B103" s="63" t="s">
        <v>156</v>
      </c>
      <c r="C103" s="64"/>
      <c r="D103" s="11" t="s">
        <v>71</v>
      </c>
      <c r="E103" s="10" t="s">
        <v>5</v>
      </c>
      <c r="F103" s="12">
        <v>1</v>
      </c>
      <c r="G103" s="10">
        <v>4172</v>
      </c>
      <c r="H103" s="10">
        <f>F103*G103</f>
        <v>4172</v>
      </c>
      <c r="I103" s="10"/>
      <c r="J103" s="10"/>
      <c r="K103" s="10">
        <v>4172</v>
      </c>
      <c r="L103" s="25"/>
    </row>
    <row r="104" spans="1:12" ht="14.25" customHeight="1">
      <c r="A104" s="61">
        <v>27</v>
      </c>
      <c r="B104" s="63" t="s">
        <v>157</v>
      </c>
      <c r="C104" s="64"/>
      <c r="D104" s="11" t="s">
        <v>150</v>
      </c>
      <c r="E104" s="10" t="s">
        <v>7</v>
      </c>
      <c r="F104" s="12">
        <v>15</v>
      </c>
      <c r="G104" s="10">
        <v>472</v>
      </c>
      <c r="H104" s="10">
        <f aca="true" t="shared" si="3" ref="H104:H110">G104*F104</f>
        <v>7080</v>
      </c>
      <c r="I104" s="10"/>
      <c r="J104" s="10"/>
      <c r="K104" s="10"/>
      <c r="L104" s="25">
        <v>7080</v>
      </c>
    </row>
    <row r="105" spans="1:12" ht="14.25" customHeight="1">
      <c r="A105" s="67"/>
      <c r="B105" s="69"/>
      <c r="C105" s="70"/>
      <c r="D105" s="11" t="s">
        <v>152</v>
      </c>
      <c r="E105" s="10" t="s">
        <v>7</v>
      </c>
      <c r="F105" s="12">
        <v>20</v>
      </c>
      <c r="G105" s="10">
        <v>251</v>
      </c>
      <c r="H105" s="10">
        <f t="shared" si="3"/>
        <v>5020</v>
      </c>
      <c r="I105" s="10"/>
      <c r="J105" s="10"/>
      <c r="K105" s="10"/>
      <c r="L105" s="25">
        <v>5020</v>
      </c>
    </row>
    <row r="106" spans="1:12" ht="25.5" customHeight="1">
      <c r="A106" s="68"/>
      <c r="B106" s="65"/>
      <c r="C106" s="66"/>
      <c r="D106" s="11" t="s">
        <v>151</v>
      </c>
      <c r="E106" s="10" t="s">
        <v>7</v>
      </c>
      <c r="F106" s="12">
        <v>35</v>
      </c>
      <c r="G106" s="10">
        <v>185</v>
      </c>
      <c r="H106" s="10">
        <f t="shared" si="3"/>
        <v>6475</v>
      </c>
      <c r="I106" s="10"/>
      <c r="J106" s="10"/>
      <c r="K106" s="10"/>
      <c r="L106" s="25">
        <v>6475</v>
      </c>
    </row>
    <row r="107" spans="1:12" ht="13.5" customHeight="1">
      <c r="A107" s="61">
        <v>28</v>
      </c>
      <c r="B107" s="63" t="s">
        <v>158</v>
      </c>
      <c r="C107" s="64"/>
      <c r="D107" s="11" t="s">
        <v>150</v>
      </c>
      <c r="E107" s="10" t="s">
        <v>7</v>
      </c>
      <c r="F107" s="12">
        <v>30</v>
      </c>
      <c r="G107" s="10">
        <v>472</v>
      </c>
      <c r="H107" s="10">
        <f t="shared" si="3"/>
        <v>14160</v>
      </c>
      <c r="I107" s="10"/>
      <c r="J107" s="10"/>
      <c r="K107" s="10"/>
      <c r="L107" s="25">
        <v>14160</v>
      </c>
    </row>
    <row r="108" spans="1:12" ht="25.5" customHeight="1">
      <c r="A108" s="62"/>
      <c r="B108" s="65"/>
      <c r="C108" s="66"/>
      <c r="D108" s="11" t="s">
        <v>151</v>
      </c>
      <c r="E108" s="10" t="s">
        <v>7</v>
      </c>
      <c r="F108" s="12">
        <v>30</v>
      </c>
      <c r="G108" s="10">
        <v>185</v>
      </c>
      <c r="H108" s="10">
        <f t="shared" si="3"/>
        <v>5550</v>
      </c>
      <c r="I108" s="10"/>
      <c r="J108" s="10"/>
      <c r="K108" s="10"/>
      <c r="L108" s="25">
        <v>5550</v>
      </c>
    </row>
    <row r="109" spans="1:12" ht="15" customHeight="1">
      <c r="A109" s="61">
        <v>29</v>
      </c>
      <c r="B109" s="63" t="s">
        <v>154</v>
      </c>
      <c r="C109" s="64"/>
      <c r="D109" s="11" t="s">
        <v>150</v>
      </c>
      <c r="E109" s="10" t="s">
        <v>7</v>
      </c>
      <c r="F109" s="12">
        <v>20</v>
      </c>
      <c r="G109" s="10">
        <v>472</v>
      </c>
      <c r="H109" s="10">
        <f t="shared" si="3"/>
        <v>9440</v>
      </c>
      <c r="I109" s="10"/>
      <c r="J109" s="10"/>
      <c r="K109" s="10"/>
      <c r="L109" s="25">
        <v>9440</v>
      </c>
    </row>
    <row r="110" spans="1:12" ht="25.5" customHeight="1">
      <c r="A110" s="62"/>
      <c r="B110" s="65"/>
      <c r="C110" s="66"/>
      <c r="D110" s="11" t="s">
        <v>151</v>
      </c>
      <c r="E110" s="10" t="s">
        <v>7</v>
      </c>
      <c r="F110" s="12">
        <v>20</v>
      </c>
      <c r="G110" s="10">
        <v>185</v>
      </c>
      <c r="H110" s="10">
        <f t="shared" si="3"/>
        <v>3700</v>
      </c>
      <c r="I110" s="10"/>
      <c r="J110" s="10"/>
      <c r="K110" s="10"/>
      <c r="L110" s="25">
        <v>3700</v>
      </c>
    </row>
    <row r="111" spans="1:12" ht="13.5" customHeight="1">
      <c r="A111" s="51">
        <v>30</v>
      </c>
      <c r="B111" s="63" t="s">
        <v>148</v>
      </c>
      <c r="C111" s="64"/>
      <c r="D111" s="11" t="s">
        <v>71</v>
      </c>
      <c r="E111" s="10" t="s">
        <v>5</v>
      </c>
      <c r="F111" s="12">
        <v>1</v>
      </c>
      <c r="G111" s="10">
        <v>4172</v>
      </c>
      <c r="H111" s="10">
        <f>F111*G111</f>
        <v>4172</v>
      </c>
      <c r="I111" s="10"/>
      <c r="J111" s="10"/>
      <c r="K111" s="10"/>
      <c r="L111" s="25">
        <v>4172</v>
      </c>
    </row>
    <row r="112" spans="1:12" ht="27" customHeight="1">
      <c r="A112" s="51">
        <v>31</v>
      </c>
      <c r="B112" s="73" t="s">
        <v>127</v>
      </c>
      <c r="C112" s="77"/>
      <c r="D112" s="11" t="s">
        <v>91</v>
      </c>
      <c r="E112" s="10" t="s">
        <v>7</v>
      </c>
      <c r="F112" s="12">
        <v>110</v>
      </c>
      <c r="G112" s="10">
        <v>750</v>
      </c>
      <c r="H112" s="10">
        <f>F112*G112</f>
        <v>82500</v>
      </c>
      <c r="I112" s="10"/>
      <c r="J112" s="10"/>
      <c r="K112" s="10"/>
      <c r="L112" s="25">
        <v>82500</v>
      </c>
    </row>
    <row r="113" spans="1:12" ht="27" customHeight="1">
      <c r="A113" s="51">
        <v>32</v>
      </c>
      <c r="B113" s="73" t="s">
        <v>128</v>
      </c>
      <c r="C113" s="77"/>
      <c r="D113" s="11" t="s">
        <v>92</v>
      </c>
      <c r="E113" s="10" t="s">
        <v>7</v>
      </c>
      <c r="F113" s="12">
        <v>300</v>
      </c>
      <c r="G113" s="10">
        <v>1800</v>
      </c>
      <c r="H113" s="10">
        <f>F113*G113</f>
        <v>540000</v>
      </c>
      <c r="I113" s="10"/>
      <c r="J113" s="10"/>
      <c r="K113" s="10">
        <f>140*G113</f>
        <v>252000</v>
      </c>
      <c r="L113" s="25">
        <f>160*G113</f>
        <v>288000</v>
      </c>
    </row>
    <row r="114" spans="1:12" ht="15" customHeight="1" thickBot="1">
      <c r="A114" s="125" t="s">
        <v>36</v>
      </c>
      <c r="B114" s="128"/>
      <c r="C114" s="128"/>
      <c r="D114" s="129"/>
      <c r="E114" s="13" t="s">
        <v>21</v>
      </c>
      <c r="F114" s="14"/>
      <c r="G114" s="14"/>
      <c r="H114" s="13">
        <f>SUM(H60:H113)</f>
        <v>3784600</v>
      </c>
      <c r="I114" s="13">
        <f>SUM(I61:I113)</f>
        <v>895152</v>
      </c>
      <c r="J114" s="13">
        <f>SUM(J61:J113)</f>
        <v>781004</v>
      </c>
      <c r="K114" s="13">
        <f>SUM(K61:K113)</f>
        <v>1000462</v>
      </c>
      <c r="L114" s="15">
        <f>SUM(L61:L113)</f>
        <v>1107982</v>
      </c>
    </row>
    <row r="115" spans="1:12" ht="12" customHeight="1">
      <c r="A115" s="21"/>
      <c r="B115" s="113"/>
      <c r="C115" s="113"/>
      <c r="D115" s="94" t="s">
        <v>32</v>
      </c>
      <c r="E115" s="22"/>
      <c r="F115" s="22"/>
      <c r="G115" s="22"/>
      <c r="H115" s="22"/>
      <c r="I115" s="23"/>
      <c r="J115" s="23"/>
      <c r="K115" s="23"/>
      <c r="L115" s="24"/>
    </row>
    <row r="116" spans="1:12" ht="11.25" customHeight="1">
      <c r="A116" s="4"/>
      <c r="B116" s="71"/>
      <c r="C116" s="71"/>
      <c r="D116" s="94"/>
      <c r="E116" s="5"/>
      <c r="F116" s="5"/>
      <c r="G116" s="5"/>
      <c r="H116" s="5"/>
      <c r="I116" s="6"/>
      <c r="J116" s="6"/>
      <c r="K116" s="6"/>
      <c r="L116" s="7"/>
    </row>
    <row r="117" spans="1:12" ht="11.25" customHeight="1">
      <c r="A117" s="4"/>
      <c r="B117" s="82"/>
      <c r="C117" s="83"/>
      <c r="D117" s="94"/>
      <c r="E117" s="6"/>
      <c r="F117" s="6"/>
      <c r="G117" s="6"/>
      <c r="H117" s="5"/>
      <c r="I117" s="6"/>
      <c r="J117" s="6"/>
      <c r="K117" s="6"/>
      <c r="L117" s="7"/>
    </row>
    <row r="118" spans="1:12" ht="10.5" customHeight="1">
      <c r="A118" s="4"/>
      <c r="B118" s="73" t="s">
        <v>55</v>
      </c>
      <c r="C118" s="81"/>
      <c r="D118" s="94"/>
      <c r="E118" s="10"/>
      <c r="F118" s="5"/>
      <c r="G118" s="5"/>
      <c r="H118" s="5"/>
      <c r="I118" s="5"/>
      <c r="J118" s="6"/>
      <c r="K118" s="6"/>
      <c r="L118" s="7"/>
    </row>
    <row r="119" spans="1:12" ht="12.75" customHeight="1">
      <c r="A119" s="44">
        <v>1</v>
      </c>
      <c r="B119" s="80"/>
      <c r="C119" s="81"/>
      <c r="D119" s="11" t="s">
        <v>58</v>
      </c>
      <c r="E119" s="10" t="s">
        <v>5</v>
      </c>
      <c r="F119" s="10">
        <v>24</v>
      </c>
      <c r="G119" s="10">
        <v>678</v>
      </c>
      <c r="H119" s="10">
        <f aca="true" t="shared" si="4" ref="H119:H130">F119*G119</f>
        <v>16272</v>
      </c>
      <c r="I119" s="10">
        <f>6*G119</f>
        <v>4068</v>
      </c>
      <c r="J119" s="10">
        <v>4068</v>
      </c>
      <c r="K119" s="10">
        <v>4068</v>
      </c>
      <c r="L119" s="25">
        <v>4068</v>
      </c>
    </row>
    <row r="120" spans="1:12" ht="12.75">
      <c r="A120" s="44">
        <f>1+A119</f>
        <v>2</v>
      </c>
      <c r="B120" s="80"/>
      <c r="C120" s="81"/>
      <c r="D120" s="26" t="s">
        <v>40</v>
      </c>
      <c r="E120" s="10" t="s">
        <v>5</v>
      </c>
      <c r="F120" s="10">
        <v>20</v>
      </c>
      <c r="G120" s="10">
        <v>752</v>
      </c>
      <c r="H120" s="10">
        <f t="shared" si="4"/>
        <v>15040</v>
      </c>
      <c r="I120" s="10">
        <f>5*G120</f>
        <v>3760</v>
      </c>
      <c r="J120" s="10">
        <v>3760</v>
      </c>
      <c r="K120" s="10">
        <v>3760</v>
      </c>
      <c r="L120" s="25">
        <v>3760</v>
      </c>
    </row>
    <row r="121" spans="1:12" ht="12.75">
      <c r="A121" s="44">
        <f>1+A120</f>
        <v>3</v>
      </c>
      <c r="B121" s="80"/>
      <c r="C121" s="81"/>
      <c r="D121" s="30" t="s">
        <v>94</v>
      </c>
      <c r="E121" s="29" t="s">
        <v>5</v>
      </c>
      <c r="F121" s="31">
        <v>20</v>
      </c>
      <c r="G121" s="29">
        <v>851</v>
      </c>
      <c r="H121" s="29">
        <f t="shared" si="4"/>
        <v>17020</v>
      </c>
      <c r="I121" s="29">
        <f>5*G121</f>
        <v>4255</v>
      </c>
      <c r="J121" s="29">
        <v>4255</v>
      </c>
      <c r="K121" s="29">
        <v>4255</v>
      </c>
      <c r="L121" s="28">
        <v>4255</v>
      </c>
    </row>
    <row r="122" spans="1:12" ht="12.75">
      <c r="A122" s="44">
        <f>1+A121</f>
        <v>4</v>
      </c>
      <c r="B122" s="80"/>
      <c r="C122" s="81"/>
      <c r="D122" s="11" t="s">
        <v>65</v>
      </c>
      <c r="E122" s="10" t="s">
        <v>5</v>
      </c>
      <c r="F122" s="12">
        <v>100</v>
      </c>
      <c r="G122" s="10">
        <v>312</v>
      </c>
      <c r="H122" s="10">
        <f t="shared" si="4"/>
        <v>31200</v>
      </c>
      <c r="I122" s="10">
        <f>25*G122</f>
        <v>7800</v>
      </c>
      <c r="J122" s="10">
        <v>7800</v>
      </c>
      <c r="K122" s="10">
        <v>7800</v>
      </c>
      <c r="L122" s="25">
        <v>7800</v>
      </c>
    </row>
    <row r="123" spans="1:12" ht="12.75">
      <c r="A123" s="44">
        <f>1+A122</f>
        <v>5</v>
      </c>
      <c r="B123" s="80"/>
      <c r="C123" s="81"/>
      <c r="D123" s="11" t="s">
        <v>33</v>
      </c>
      <c r="E123" s="10" t="s">
        <v>5</v>
      </c>
      <c r="F123" s="12">
        <v>10</v>
      </c>
      <c r="G123" s="10">
        <v>104</v>
      </c>
      <c r="H123" s="10">
        <f t="shared" si="4"/>
        <v>1040</v>
      </c>
      <c r="I123" s="10">
        <f>3*G123</f>
        <v>312</v>
      </c>
      <c r="J123" s="10">
        <f>2*G123</f>
        <v>208</v>
      </c>
      <c r="K123" s="10">
        <v>208</v>
      </c>
      <c r="L123" s="25">
        <v>312</v>
      </c>
    </row>
    <row r="124" spans="1:12" ht="25.5" customHeight="1">
      <c r="A124" s="45">
        <f aca="true" t="shared" si="5" ref="A124:A130">1+A123</f>
        <v>6</v>
      </c>
      <c r="B124" s="80"/>
      <c r="C124" s="81"/>
      <c r="D124" s="11" t="s">
        <v>45</v>
      </c>
      <c r="E124" s="10" t="s">
        <v>5</v>
      </c>
      <c r="F124" s="12">
        <v>100</v>
      </c>
      <c r="G124" s="10">
        <v>39</v>
      </c>
      <c r="H124" s="10">
        <f t="shared" si="4"/>
        <v>3900</v>
      </c>
      <c r="I124" s="10">
        <f>25*G124</f>
        <v>975</v>
      </c>
      <c r="J124" s="10">
        <v>975</v>
      </c>
      <c r="K124" s="10">
        <v>975</v>
      </c>
      <c r="L124" s="25">
        <v>975</v>
      </c>
    </row>
    <row r="125" spans="1:12" ht="12" customHeight="1">
      <c r="A125" s="45">
        <f t="shared" si="5"/>
        <v>7</v>
      </c>
      <c r="B125" s="80"/>
      <c r="C125" s="81"/>
      <c r="D125" s="11" t="s">
        <v>89</v>
      </c>
      <c r="E125" s="10" t="s">
        <v>7</v>
      </c>
      <c r="F125" s="12">
        <v>60</v>
      </c>
      <c r="G125" s="10">
        <v>136</v>
      </c>
      <c r="H125" s="10">
        <f t="shared" si="4"/>
        <v>8160</v>
      </c>
      <c r="I125" s="10">
        <f>15*G125</f>
        <v>2040</v>
      </c>
      <c r="J125" s="10">
        <v>2040</v>
      </c>
      <c r="K125" s="10">
        <v>2040</v>
      </c>
      <c r="L125" s="25">
        <v>2040</v>
      </c>
    </row>
    <row r="126" spans="1:12" ht="13.5" customHeight="1">
      <c r="A126" s="45">
        <f>1+A125</f>
        <v>8</v>
      </c>
      <c r="B126" s="80"/>
      <c r="C126" s="81"/>
      <c r="D126" s="30" t="s">
        <v>114</v>
      </c>
      <c r="E126" s="10" t="s">
        <v>5</v>
      </c>
      <c r="F126" s="12">
        <v>100</v>
      </c>
      <c r="G126" s="10">
        <v>1218</v>
      </c>
      <c r="H126" s="10">
        <f t="shared" si="4"/>
        <v>121800</v>
      </c>
      <c r="I126" s="10">
        <f>50*G126</f>
        <v>60900</v>
      </c>
      <c r="J126" s="10">
        <v>60900</v>
      </c>
      <c r="K126" s="10"/>
      <c r="L126" s="25"/>
    </row>
    <row r="127" spans="1:12" ht="11.25" customHeight="1">
      <c r="A127" s="44">
        <f t="shared" si="5"/>
        <v>9</v>
      </c>
      <c r="B127" s="80"/>
      <c r="C127" s="81"/>
      <c r="D127" s="56" t="s">
        <v>59</v>
      </c>
      <c r="E127" s="10" t="s">
        <v>5</v>
      </c>
      <c r="F127" s="12">
        <v>30</v>
      </c>
      <c r="G127" s="10">
        <v>317</v>
      </c>
      <c r="H127" s="10">
        <f t="shared" si="4"/>
        <v>9510</v>
      </c>
      <c r="I127" s="10">
        <f>7*G127</f>
        <v>2219</v>
      </c>
      <c r="J127" s="10">
        <f>8*G127</f>
        <v>2536</v>
      </c>
      <c r="K127" s="10">
        <v>2219</v>
      </c>
      <c r="L127" s="25">
        <v>2536</v>
      </c>
    </row>
    <row r="128" spans="1:12" ht="12" customHeight="1">
      <c r="A128" s="44">
        <f t="shared" si="5"/>
        <v>10</v>
      </c>
      <c r="B128" s="80"/>
      <c r="C128" s="81"/>
      <c r="D128" s="11" t="s">
        <v>41</v>
      </c>
      <c r="E128" s="10" t="s">
        <v>5</v>
      </c>
      <c r="F128" s="12">
        <v>2</v>
      </c>
      <c r="G128" s="10">
        <v>3668</v>
      </c>
      <c r="H128" s="10">
        <f t="shared" si="4"/>
        <v>7336</v>
      </c>
      <c r="I128" s="10">
        <v>3668</v>
      </c>
      <c r="J128" s="10"/>
      <c r="K128" s="10">
        <v>3668</v>
      </c>
      <c r="L128" s="25"/>
    </row>
    <row r="129" spans="1:12" ht="12" customHeight="1">
      <c r="A129" s="44">
        <f>1+A128</f>
        <v>11</v>
      </c>
      <c r="B129" s="80"/>
      <c r="C129" s="81"/>
      <c r="D129" s="41" t="s">
        <v>42</v>
      </c>
      <c r="E129" s="10" t="s">
        <v>5</v>
      </c>
      <c r="F129" s="10">
        <v>50</v>
      </c>
      <c r="G129" s="10">
        <v>390</v>
      </c>
      <c r="H129" s="10">
        <f t="shared" si="4"/>
        <v>19500</v>
      </c>
      <c r="I129" s="10">
        <f>13*G129</f>
        <v>5070</v>
      </c>
      <c r="J129" s="10">
        <f>12*G129</f>
        <v>4680</v>
      </c>
      <c r="K129" s="10">
        <v>4680</v>
      </c>
      <c r="L129" s="25">
        <v>5070</v>
      </c>
    </row>
    <row r="130" spans="1:12" ht="28.5" customHeight="1">
      <c r="A130" s="45">
        <f t="shared" si="5"/>
        <v>12</v>
      </c>
      <c r="B130" s="73" t="s">
        <v>124</v>
      </c>
      <c r="C130" s="74"/>
      <c r="D130" s="52" t="s">
        <v>87</v>
      </c>
      <c r="E130" s="10" t="s">
        <v>82</v>
      </c>
      <c r="F130" s="10">
        <v>6</v>
      </c>
      <c r="G130" s="10">
        <v>97500</v>
      </c>
      <c r="H130" s="10">
        <f t="shared" si="4"/>
        <v>585000</v>
      </c>
      <c r="I130" s="10"/>
      <c r="J130" s="10">
        <v>585000</v>
      </c>
      <c r="K130" s="10"/>
      <c r="L130" s="25"/>
    </row>
    <row r="131" spans="1:12" ht="14.25" customHeight="1" thickBot="1">
      <c r="A131" s="125" t="s">
        <v>37</v>
      </c>
      <c r="B131" s="126"/>
      <c r="C131" s="126"/>
      <c r="D131" s="127"/>
      <c r="E131" s="13" t="s">
        <v>21</v>
      </c>
      <c r="F131" s="35"/>
      <c r="G131" s="36"/>
      <c r="H131" s="36">
        <f>SUM(H119:H130)</f>
        <v>835778</v>
      </c>
      <c r="I131" s="36">
        <f>SUM(I119:I130)</f>
        <v>95067</v>
      </c>
      <c r="J131" s="36">
        <f>SUM(J119:J130)</f>
        <v>676222</v>
      </c>
      <c r="K131" s="36">
        <f>SUM(K119:K130)</f>
        <v>33673</v>
      </c>
      <c r="L131" s="37">
        <f>SUM(L119:L130)</f>
        <v>30816</v>
      </c>
    </row>
    <row r="132" spans="1:12" ht="14.25" customHeight="1">
      <c r="A132" s="48"/>
      <c r="B132" s="84"/>
      <c r="C132" s="85"/>
      <c r="D132" s="89" t="s">
        <v>35</v>
      </c>
      <c r="E132" s="32"/>
      <c r="F132" s="33"/>
      <c r="G132" s="32"/>
      <c r="H132" s="32"/>
      <c r="I132" s="32"/>
      <c r="J132" s="32"/>
      <c r="K132" s="32"/>
      <c r="L132" s="34"/>
    </row>
    <row r="133" spans="1:12" ht="15" customHeight="1">
      <c r="A133" s="47"/>
      <c r="B133" s="80"/>
      <c r="C133" s="81"/>
      <c r="D133" s="90"/>
      <c r="E133" s="29"/>
      <c r="F133" s="31"/>
      <c r="G133" s="29"/>
      <c r="H133" s="29"/>
      <c r="I133" s="29"/>
      <c r="J133" s="29"/>
      <c r="K133" s="29"/>
      <c r="L133" s="28"/>
    </row>
    <row r="134" spans="1:12" ht="15" customHeight="1">
      <c r="A134" s="47"/>
      <c r="B134" s="80"/>
      <c r="C134" s="81"/>
      <c r="D134" s="90"/>
      <c r="E134" s="29"/>
      <c r="F134" s="31"/>
      <c r="G134" s="29"/>
      <c r="H134" s="29"/>
      <c r="I134" s="29"/>
      <c r="J134" s="29"/>
      <c r="K134" s="29"/>
      <c r="L134" s="28"/>
    </row>
    <row r="135" spans="1:12" ht="12.75">
      <c r="A135" s="47"/>
      <c r="B135" s="63" t="s">
        <v>55</v>
      </c>
      <c r="C135" s="64"/>
      <c r="D135" s="91"/>
      <c r="E135" s="29"/>
      <c r="F135" s="31"/>
      <c r="G135" s="29"/>
      <c r="H135" s="29"/>
      <c r="I135" s="29"/>
      <c r="J135" s="29"/>
      <c r="K135" s="29"/>
      <c r="L135" s="28"/>
    </row>
    <row r="136" spans="1:12" ht="38.25">
      <c r="A136" s="45">
        <v>1</v>
      </c>
      <c r="B136" s="69"/>
      <c r="C136" s="70"/>
      <c r="D136" s="11" t="s">
        <v>83</v>
      </c>
      <c r="E136" s="29" t="s">
        <v>5</v>
      </c>
      <c r="F136" s="31">
        <v>64</v>
      </c>
      <c r="G136" s="29">
        <v>5708</v>
      </c>
      <c r="H136" s="29">
        <f>F136*G136</f>
        <v>365312</v>
      </c>
      <c r="I136" s="29"/>
      <c r="J136" s="29">
        <f>32*G136</f>
        <v>182656</v>
      </c>
      <c r="K136" s="29">
        <v>182656</v>
      </c>
      <c r="L136" s="28"/>
    </row>
    <row r="137" spans="1:12" ht="12.75">
      <c r="A137" s="45">
        <f aca="true" t="shared" si="6" ref="A137:A150">1+A136</f>
        <v>2</v>
      </c>
      <c r="B137" s="69"/>
      <c r="C137" s="70"/>
      <c r="D137" s="11" t="s">
        <v>60</v>
      </c>
      <c r="E137" s="29" t="s">
        <v>5</v>
      </c>
      <c r="F137" s="31">
        <v>70</v>
      </c>
      <c r="G137" s="29">
        <v>14000</v>
      </c>
      <c r="H137" s="29">
        <f>F137*G137</f>
        <v>980000</v>
      </c>
      <c r="I137" s="29">
        <f>12*G137</f>
        <v>168000</v>
      </c>
      <c r="J137" s="29">
        <f>19*G137</f>
        <v>266000</v>
      </c>
      <c r="K137" s="29">
        <f>20*G137</f>
        <v>280000</v>
      </c>
      <c r="L137" s="28">
        <v>266000</v>
      </c>
    </row>
    <row r="138" spans="1:12" ht="25.5">
      <c r="A138" s="45">
        <f t="shared" si="6"/>
        <v>3</v>
      </c>
      <c r="B138" s="69"/>
      <c r="C138" s="70"/>
      <c r="D138" s="11" t="s">
        <v>44</v>
      </c>
      <c r="E138" s="29" t="s">
        <v>7</v>
      </c>
      <c r="F138" s="31">
        <v>150</v>
      </c>
      <c r="G138" s="29">
        <v>695</v>
      </c>
      <c r="H138" s="29">
        <f aca="true" t="shared" si="7" ref="H138:H145">F138*G138</f>
        <v>104250</v>
      </c>
      <c r="I138" s="29">
        <f>40*G138</f>
        <v>27800</v>
      </c>
      <c r="J138" s="29">
        <f>35*G138</f>
        <v>24325</v>
      </c>
      <c r="K138" s="29">
        <v>24325</v>
      </c>
      <c r="L138" s="28">
        <v>27800</v>
      </c>
    </row>
    <row r="139" spans="1:12" ht="25.5">
      <c r="A139" s="45">
        <f t="shared" si="6"/>
        <v>4</v>
      </c>
      <c r="B139" s="69"/>
      <c r="C139" s="70"/>
      <c r="D139" s="11" t="s">
        <v>75</v>
      </c>
      <c r="E139" s="29" t="s">
        <v>7</v>
      </c>
      <c r="F139" s="31">
        <v>200</v>
      </c>
      <c r="G139" s="29">
        <v>403</v>
      </c>
      <c r="H139" s="29">
        <f t="shared" si="7"/>
        <v>80600</v>
      </c>
      <c r="I139" s="29">
        <f>50*G139</f>
        <v>20150</v>
      </c>
      <c r="J139" s="29">
        <v>20150</v>
      </c>
      <c r="K139" s="29">
        <v>20150</v>
      </c>
      <c r="L139" s="28">
        <v>20150</v>
      </c>
    </row>
    <row r="140" spans="1:12" ht="12.75">
      <c r="A140" s="45">
        <f t="shared" si="6"/>
        <v>5</v>
      </c>
      <c r="B140" s="69"/>
      <c r="C140" s="70"/>
      <c r="D140" s="11" t="s">
        <v>80</v>
      </c>
      <c r="E140" s="29" t="s">
        <v>5</v>
      </c>
      <c r="F140" s="31">
        <v>10</v>
      </c>
      <c r="G140" s="29">
        <v>1592</v>
      </c>
      <c r="H140" s="29">
        <f t="shared" si="7"/>
        <v>15920</v>
      </c>
      <c r="I140" s="29">
        <f>3*G140</f>
        <v>4776</v>
      </c>
      <c r="J140" s="29">
        <f>2*G140</f>
        <v>3184</v>
      </c>
      <c r="K140" s="29">
        <v>4776</v>
      </c>
      <c r="L140" s="28">
        <v>3184</v>
      </c>
    </row>
    <row r="141" spans="1:12" ht="25.5">
      <c r="A141" s="45">
        <f t="shared" si="6"/>
        <v>6</v>
      </c>
      <c r="B141" s="69"/>
      <c r="C141" s="70"/>
      <c r="D141" s="11" t="s">
        <v>48</v>
      </c>
      <c r="E141" s="29" t="s">
        <v>7</v>
      </c>
      <c r="F141" s="31">
        <v>100</v>
      </c>
      <c r="G141" s="29">
        <v>808</v>
      </c>
      <c r="H141" s="29">
        <f t="shared" si="7"/>
        <v>80800</v>
      </c>
      <c r="I141" s="29">
        <f>25*G141</f>
        <v>20200</v>
      </c>
      <c r="J141" s="29">
        <v>20200</v>
      </c>
      <c r="K141" s="29">
        <v>20200</v>
      </c>
      <c r="L141" s="28">
        <v>20200</v>
      </c>
    </row>
    <row r="142" spans="1:12" ht="25.5" customHeight="1">
      <c r="A142" s="45">
        <f t="shared" si="6"/>
        <v>7</v>
      </c>
      <c r="B142" s="69"/>
      <c r="C142" s="70"/>
      <c r="D142" s="11" t="s">
        <v>76</v>
      </c>
      <c r="E142" s="29" t="s">
        <v>7</v>
      </c>
      <c r="F142" s="31">
        <v>100</v>
      </c>
      <c r="G142" s="29">
        <v>403</v>
      </c>
      <c r="H142" s="29">
        <f t="shared" si="7"/>
        <v>40300</v>
      </c>
      <c r="I142" s="29">
        <f>25*G142</f>
        <v>10075</v>
      </c>
      <c r="J142" s="29">
        <v>10075</v>
      </c>
      <c r="K142" s="29">
        <v>10075</v>
      </c>
      <c r="L142" s="28">
        <v>10075</v>
      </c>
    </row>
    <row r="143" spans="1:12" ht="15" customHeight="1">
      <c r="A143" s="45">
        <f t="shared" si="6"/>
        <v>8</v>
      </c>
      <c r="B143" s="69"/>
      <c r="C143" s="70"/>
      <c r="D143" s="11" t="s">
        <v>74</v>
      </c>
      <c r="E143" s="29" t="s">
        <v>5</v>
      </c>
      <c r="F143" s="31">
        <v>50</v>
      </c>
      <c r="G143" s="29">
        <v>4625</v>
      </c>
      <c r="H143" s="29">
        <f t="shared" si="7"/>
        <v>231250</v>
      </c>
      <c r="I143" s="29">
        <f>11*G143</f>
        <v>50875</v>
      </c>
      <c r="J143" s="29">
        <f>13*G143</f>
        <v>60125</v>
      </c>
      <c r="K143" s="29">
        <v>60125</v>
      </c>
      <c r="L143" s="25">
        <v>60125</v>
      </c>
    </row>
    <row r="144" spans="1:12" ht="14.25" customHeight="1">
      <c r="A144" s="45">
        <f t="shared" si="6"/>
        <v>9</v>
      </c>
      <c r="B144" s="69"/>
      <c r="C144" s="70"/>
      <c r="D144" s="11" t="s">
        <v>78</v>
      </c>
      <c r="E144" s="29" t="s">
        <v>5</v>
      </c>
      <c r="F144" s="31">
        <v>500</v>
      </c>
      <c r="G144" s="29">
        <v>1275</v>
      </c>
      <c r="H144" s="29">
        <f t="shared" si="7"/>
        <v>637500</v>
      </c>
      <c r="I144" s="29">
        <f>125*G144</f>
        <v>159375</v>
      </c>
      <c r="J144" s="29">
        <v>159375</v>
      </c>
      <c r="K144" s="29">
        <v>159375</v>
      </c>
      <c r="L144" s="28">
        <v>159375</v>
      </c>
    </row>
    <row r="145" spans="1:12" ht="14.25" customHeight="1">
      <c r="A145" s="45">
        <f t="shared" si="6"/>
        <v>10</v>
      </c>
      <c r="B145" s="65"/>
      <c r="C145" s="66"/>
      <c r="D145" s="11" t="s">
        <v>79</v>
      </c>
      <c r="E145" s="29" t="s">
        <v>5</v>
      </c>
      <c r="F145" s="31">
        <v>100</v>
      </c>
      <c r="G145" s="29">
        <v>1528</v>
      </c>
      <c r="H145" s="29">
        <f t="shared" si="7"/>
        <v>152800</v>
      </c>
      <c r="I145" s="29">
        <f>25*G145</f>
        <v>38200</v>
      </c>
      <c r="J145" s="29">
        <v>38200</v>
      </c>
      <c r="K145" s="29">
        <v>38200</v>
      </c>
      <c r="L145" s="28">
        <v>38200</v>
      </c>
    </row>
    <row r="146" spans="1:12" ht="27.75" customHeight="1">
      <c r="A146" s="45">
        <f t="shared" si="6"/>
        <v>11</v>
      </c>
      <c r="B146" s="73" t="s">
        <v>117</v>
      </c>
      <c r="C146" s="74"/>
      <c r="D146" s="11" t="s">
        <v>73</v>
      </c>
      <c r="E146" s="29" t="s">
        <v>5</v>
      </c>
      <c r="F146" s="31">
        <v>29</v>
      </c>
      <c r="G146" s="29">
        <v>32589</v>
      </c>
      <c r="H146" s="29">
        <f>F146*G146</f>
        <v>945081</v>
      </c>
      <c r="I146" s="29"/>
      <c r="J146" s="29">
        <f>14*G146</f>
        <v>456246</v>
      </c>
      <c r="K146" s="29">
        <f>15*G146</f>
        <v>488835</v>
      </c>
      <c r="L146" s="28"/>
    </row>
    <row r="147" spans="1:12" ht="16.5" customHeight="1">
      <c r="A147" s="45">
        <f t="shared" si="6"/>
        <v>12</v>
      </c>
      <c r="B147" s="73" t="s">
        <v>55</v>
      </c>
      <c r="C147" s="74"/>
      <c r="D147" s="11" t="s">
        <v>38</v>
      </c>
      <c r="E147" s="29" t="s">
        <v>5</v>
      </c>
      <c r="F147" s="31">
        <v>10</v>
      </c>
      <c r="G147" s="29">
        <v>1574</v>
      </c>
      <c r="H147" s="29">
        <f>F147*G147</f>
        <v>15740</v>
      </c>
      <c r="I147" s="10"/>
      <c r="J147" s="10">
        <f>5*G147</f>
        <v>7870</v>
      </c>
      <c r="K147" s="10">
        <v>7870</v>
      </c>
      <c r="L147" s="25"/>
    </row>
    <row r="148" spans="1:12" ht="40.5" customHeight="1">
      <c r="A148" s="45">
        <f t="shared" si="6"/>
        <v>13</v>
      </c>
      <c r="B148" s="73" t="s">
        <v>123</v>
      </c>
      <c r="C148" s="74"/>
      <c r="D148" s="11" t="s">
        <v>88</v>
      </c>
      <c r="E148" s="29" t="s">
        <v>84</v>
      </c>
      <c r="F148" s="31">
        <v>11</v>
      </c>
      <c r="G148" s="29">
        <v>9045</v>
      </c>
      <c r="H148" s="29">
        <f>F148*G148</f>
        <v>99495</v>
      </c>
      <c r="I148" s="29"/>
      <c r="J148" s="29">
        <f>5*G148</f>
        <v>45225</v>
      </c>
      <c r="K148" s="29">
        <f>6*G148</f>
        <v>54270</v>
      </c>
      <c r="L148" s="25"/>
    </row>
    <row r="149" spans="1:12" ht="26.25" customHeight="1">
      <c r="A149" s="45">
        <f t="shared" si="6"/>
        <v>14</v>
      </c>
      <c r="B149" s="73" t="s">
        <v>118</v>
      </c>
      <c r="C149" s="74"/>
      <c r="D149" s="11" t="s">
        <v>93</v>
      </c>
      <c r="E149" s="29" t="s">
        <v>7</v>
      </c>
      <c r="F149" s="31">
        <v>600</v>
      </c>
      <c r="G149" s="29">
        <v>1210</v>
      </c>
      <c r="H149" s="29">
        <f>F149*G149</f>
        <v>726000</v>
      </c>
      <c r="I149" s="29"/>
      <c r="J149" s="29">
        <f>300*G149</f>
        <v>363000</v>
      </c>
      <c r="K149" s="29">
        <v>363000</v>
      </c>
      <c r="L149" s="28"/>
    </row>
    <row r="150" spans="1:12" ht="27" customHeight="1">
      <c r="A150" s="45">
        <f t="shared" si="6"/>
        <v>15</v>
      </c>
      <c r="B150" s="73" t="s">
        <v>116</v>
      </c>
      <c r="C150" s="74"/>
      <c r="D150" s="11" t="s">
        <v>115</v>
      </c>
      <c r="E150" s="29" t="s">
        <v>7</v>
      </c>
      <c r="F150" s="31">
        <v>2200</v>
      </c>
      <c r="G150" s="29">
        <v>290</v>
      </c>
      <c r="H150" s="29">
        <f>F150*G150</f>
        <v>638000</v>
      </c>
      <c r="I150" s="29">
        <v>638000</v>
      </c>
      <c r="J150" s="29"/>
      <c r="K150" s="29"/>
      <c r="L150" s="28"/>
    </row>
    <row r="151" spans="1:12" ht="13.5" thickBot="1">
      <c r="A151" s="130" t="s">
        <v>20</v>
      </c>
      <c r="B151" s="131"/>
      <c r="C151" s="131"/>
      <c r="D151" s="132"/>
      <c r="E151" s="36" t="s">
        <v>21</v>
      </c>
      <c r="F151" s="35"/>
      <c r="G151" s="36"/>
      <c r="H151" s="36">
        <f>SUM(H136:H150)</f>
        <v>5113048</v>
      </c>
      <c r="I151" s="36">
        <f>SUM(I136:I150)</f>
        <v>1137451</v>
      </c>
      <c r="J151" s="36">
        <f>SUM(J136:J150)</f>
        <v>1656631</v>
      </c>
      <c r="K151" s="36">
        <f>SUM(K136:K150)</f>
        <v>1713857</v>
      </c>
      <c r="L151" s="37">
        <f>SUM(L136:L150)</f>
        <v>605109</v>
      </c>
    </row>
    <row r="152" spans="1:12" ht="13.5" thickBot="1">
      <c r="A152" s="108" t="s">
        <v>22</v>
      </c>
      <c r="B152" s="133"/>
      <c r="C152" s="133"/>
      <c r="D152" s="134"/>
      <c r="E152" s="38" t="s">
        <v>21</v>
      </c>
      <c r="F152" s="39"/>
      <c r="G152" s="39"/>
      <c r="H152" s="38">
        <f>H114+H131+H56+H151</f>
        <v>23133124</v>
      </c>
      <c r="I152" s="38">
        <f>I114+I131+I56+I151</f>
        <v>5436503</v>
      </c>
      <c r="J152" s="38">
        <f>J114+J131+J56+J151</f>
        <v>7327955</v>
      </c>
      <c r="K152" s="38">
        <f>K114+K131+K56+K151</f>
        <v>5320730</v>
      </c>
      <c r="L152" s="38">
        <f>L114+L131+L56+L151</f>
        <v>5047936</v>
      </c>
    </row>
    <row r="153" spans="1:12" ht="12.75">
      <c r="A153" s="53"/>
      <c r="B153" s="54"/>
      <c r="C153" s="54"/>
      <c r="D153" s="54"/>
      <c r="E153" s="53"/>
      <c r="F153" s="55"/>
      <c r="G153" s="55"/>
      <c r="H153" s="53"/>
      <c r="I153" s="53"/>
      <c r="J153" s="53"/>
      <c r="K153" s="53"/>
      <c r="L153" s="53"/>
    </row>
    <row r="154" spans="1:12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</row>
    <row r="155" spans="1:12" ht="15.75">
      <c r="A155" s="122" t="s">
        <v>99</v>
      </c>
      <c r="B155" s="123"/>
      <c r="C155" s="123"/>
      <c r="D155" s="123"/>
      <c r="E155" s="123"/>
      <c r="F155" s="123"/>
      <c r="G155" s="123"/>
      <c r="H155" s="123"/>
      <c r="I155" s="123"/>
      <c r="J155" s="123"/>
      <c r="K155" s="124"/>
      <c r="L155" s="124"/>
    </row>
  </sheetData>
  <sheetProtection/>
  <mergeCells count="152">
    <mergeCell ref="B78:C78"/>
    <mergeCell ref="B74:C76"/>
    <mergeCell ref="A74:A76"/>
    <mergeCell ref="A79:A81"/>
    <mergeCell ref="B88:C88"/>
    <mergeCell ref="B85:C85"/>
    <mergeCell ref="B79:C81"/>
    <mergeCell ref="A69:A70"/>
    <mergeCell ref="B72:C73"/>
    <mergeCell ref="A72:A73"/>
    <mergeCell ref="B67:C67"/>
    <mergeCell ref="B68:C68"/>
    <mergeCell ref="B71:C71"/>
    <mergeCell ref="A64:A65"/>
    <mergeCell ref="A155:L155"/>
    <mergeCell ref="A131:D131"/>
    <mergeCell ref="A114:D114"/>
    <mergeCell ref="A151:D151"/>
    <mergeCell ref="B149:C149"/>
    <mergeCell ref="B150:C150"/>
    <mergeCell ref="B115:C115"/>
    <mergeCell ref="A152:D152"/>
    <mergeCell ref="E64:E65"/>
    <mergeCell ref="B146:C146"/>
    <mergeCell ref="B148:C148"/>
    <mergeCell ref="B116:C116"/>
    <mergeCell ref="B92:C92"/>
    <mergeCell ref="B130:C130"/>
    <mergeCell ref="L64:L65"/>
    <mergeCell ref="F64:F65"/>
    <mergeCell ref="G64:G65"/>
    <mergeCell ref="H64:H65"/>
    <mergeCell ref="I64:I65"/>
    <mergeCell ref="J64:J65"/>
    <mergeCell ref="K64:K65"/>
    <mergeCell ref="B47:C47"/>
    <mergeCell ref="B45:C45"/>
    <mergeCell ref="D57:D60"/>
    <mergeCell ref="A56:D56"/>
    <mergeCell ref="B54:C54"/>
    <mergeCell ref="B55:C55"/>
    <mergeCell ref="A60:A63"/>
    <mergeCell ref="B60:C63"/>
    <mergeCell ref="B13:C13"/>
    <mergeCell ref="J3:L3"/>
    <mergeCell ref="A1:C1"/>
    <mergeCell ref="A3:D3"/>
    <mergeCell ref="D10:D11"/>
    <mergeCell ref="B11:C11"/>
    <mergeCell ref="B9:C9"/>
    <mergeCell ref="J1:L1"/>
    <mergeCell ref="J4:L4"/>
    <mergeCell ref="J5:L5"/>
    <mergeCell ref="C4:D4"/>
    <mergeCell ref="A6:L6"/>
    <mergeCell ref="G7:G8"/>
    <mergeCell ref="B12:C12"/>
    <mergeCell ref="B7:C8"/>
    <mergeCell ref="B10:C10"/>
    <mergeCell ref="A7:A8"/>
    <mergeCell ref="I7:L7"/>
    <mergeCell ref="F7:F8"/>
    <mergeCell ref="D132:D135"/>
    <mergeCell ref="B25:C25"/>
    <mergeCell ref="B26:C26"/>
    <mergeCell ref="D64:D65"/>
    <mergeCell ref="B52:C52"/>
    <mergeCell ref="B30:C30"/>
    <mergeCell ref="B34:C34"/>
    <mergeCell ref="D115:D118"/>
    <mergeCell ref="B69:C70"/>
    <mergeCell ref="B77:C77"/>
    <mergeCell ref="B14:C14"/>
    <mergeCell ref="H7:H8"/>
    <mergeCell ref="B32:C32"/>
    <mergeCell ref="E7:E8"/>
    <mergeCell ref="D7:D8"/>
    <mergeCell ref="B17:C17"/>
    <mergeCell ref="B20:C20"/>
    <mergeCell ref="B21:C21"/>
    <mergeCell ref="B22:C22"/>
    <mergeCell ref="B23:C23"/>
    <mergeCell ref="B134:C134"/>
    <mergeCell ref="B118:C129"/>
    <mergeCell ref="B112:C112"/>
    <mergeCell ref="B113:C113"/>
    <mergeCell ref="B117:C117"/>
    <mergeCell ref="B89:C89"/>
    <mergeCell ref="B111:C111"/>
    <mergeCell ref="B132:C132"/>
    <mergeCell ref="B133:C133"/>
    <mergeCell ref="B48:C48"/>
    <mergeCell ref="B50:C50"/>
    <mergeCell ref="B49:C49"/>
    <mergeCell ref="B64:C65"/>
    <mergeCell ref="B51:C51"/>
    <mergeCell ref="B66:C66"/>
    <mergeCell ref="B44:C44"/>
    <mergeCell ref="B46:C46"/>
    <mergeCell ref="B58:C58"/>
    <mergeCell ref="B59:C59"/>
    <mergeCell ref="B15:C15"/>
    <mergeCell ref="B24:C24"/>
    <mergeCell ref="B33:C33"/>
    <mergeCell ref="B18:C18"/>
    <mergeCell ref="B35:C35"/>
    <mergeCell ref="B27:C27"/>
    <mergeCell ref="B19:C19"/>
    <mergeCell ref="B31:C31"/>
    <mergeCell ref="G1:H1"/>
    <mergeCell ref="B41:C41"/>
    <mergeCell ref="B39:C39"/>
    <mergeCell ref="H4:I4"/>
    <mergeCell ref="B37:C37"/>
    <mergeCell ref="B38:C38"/>
    <mergeCell ref="B40:C40"/>
    <mergeCell ref="B16:C16"/>
    <mergeCell ref="G2:I2"/>
    <mergeCell ref="B28:C28"/>
    <mergeCell ref="B147:C147"/>
    <mergeCell ref="B135:C145"/>
    <mergeCell ref="B42:C42"/>
    <mergeCell ref="J2:L2"/>
    <mergeCell ref="B57:C57"/>
    <mergeCell ref="B53:C53"/>
    <mergeCell ref="B43:C43"/>
    <mergeCell ref="B29:C29"/>
    <mergeCell ref="B36:C36"/>
    <mergeCell ref="A2:D2"/>
    <mergeCell ref="B95:C95"/>
    <mergeCell ref="B98:C98"/>
    <mergeCell ref="A82:A84"/>
    <mergeCell ref="B82:C84"/>
    <mergeCell ref="A86:A87"/>
    <mergeCell ref="B86:C87"/>
    <mergeCell ref="A90:A91"/>
    <mergeCell ref="B90:C91"/>
    <mergeCell ref="A93:A94"/>
    <mergeCell ref="B93:C94"/>
    <mergeCell ref="A96:A97"/>
    <mergeCell ref="B96:C97"/>
    <mergeCell ref="A99:A100"/>
    <mergeCell ref="B99:C100"/>
    <mergeCell ref="A101:A102"/>
    <mergeCell ref="B101:C102"/>
    <mergeCell ref="B103:C103"/>
    <mergeCell ref="A107:A108"/>
    <mergeCell ref="B107:C108"/>
    <mergeCell ref="A109:A110"/>
    <mergeCell ref="B109:C110"/>
    <mergeCell ref="A104:A106"/>
    <mergeCell ref="B104:C10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Евгений Зыков</cp:lastModifiedBy>
  <cp:lastPrinted>2017-12-21T05:56:25Z</cp:lastPrinted>
  <dcterms:created xsi:type="dcterms:W3CDTF">1996-10-08T23:32:33Z</dcterms:created>
  <dcterms:modified xsi:type="dcterms:W3CDTF">2018-12-23T12:26:55Z</dcterms:modified>
  <cp:category/>
  <cp:version/>
  <cp:contentType/>
  <cp:contentStatus/>
</cp:coreProperties>
</file>