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<sst xmlns="http://schemas.openxmlformats.org/spreadsheetml/2006/main" count="323" uniqueCount="149">
  <si>
    <t>№  п/п</t>
  </si>
  <si>
    <t>А д р е с</t>
  </si>
  <si>
    <t>Виды работ</t>
  </si>
  <si>
    <t>Кол-во</t>
  </si>
  <si>
    <t>Техническое обслуживание и текущий ремонт жилого фонда</t>
  </si>
  <si>
    <t>шт</t>
  </si>
  <si>
    <t>Ремонт межпанельных швов</t>
  </si>
  <si>
    <t>м</t>
  </si>
  <si>
    <t>м2</t>
  </si>
  <si>
    <t>Смена остекления в подъездах</t>
  </si>
  <si>
    <t>Ремонт шиферной кровли</t>
  </si>
  <si>
    <t>Ремонт дверных полотен</t>
  </si>
  <si>
    <t>Смена дверных полотен</t>
  </si>
  <si>
    <t>Смена дверных приборов</t>
  </si>
  <si>
    <t>Установка дверных пружин</t>
  </si>
  <si>
    <t>Ремонт металлических решеток</t>
  </si>
  <si>
    <t>Ремонт слуховых окон</t>
  </si>
  <si>
    <t>Прочистка вентканалов</t>
  </si>
  <si>
    <t>Ремонт малых архитектурных форм</t>
  </si>
  <si>
    <t>Итого</t>
  </si>
  <si>
    <t>руб.</t>
  </si>
  <si>
    <t xml:space="preserve">                            Всего ремонтных работ</t>
  </si>
  <si>
    <t>Генеральный директор</t>
  </si>
  <si>
    <t>Ремонт ливневой канализации</t>
  </si>
  <si>
    <t>м3</t>
  </si>
  <si>
    <t>Ремонт люков подвальных</t>
  </si>
  <si>
    <t>Ремонт люков чердачных</t>
  </si>
  <si>
    <t>УТВЕРЖДАЮ</t>
  </si>
  <si>
    <t>Устройство 2-ой нитки остекления</t>
  </si>
  <si>
    <t>Обход подвалов</t>
  </si>
  <si>
    <t>Техническое обслуживание и текущий ремонт внутридомовых электросетей</t>
  </si>
  <si>
    <t>Смена выключателей</t>
  </si>
  <si>
    <t>месяц</t>
  </si>
  <si>
    <t>Техническое обслуживание и текущий ремонт внутридомовых инженерных сетей горячего водоснабжения и отопления</t>
  </si>
  <si>
    <t xml:space="preserve">                          Итого </t>
  </si>
  <si>
    <t xml:space="preserve">                            Итого </t>
  </si>
  <si>
    <t xml:space="preserve">Восстановление подъездного отопления </t>
  </si>
  <si>
    <t>Техническое обслуживание и ремонт повысительных насосных станций</t>
  </si>
  <si>
    <t>Смена предохранителей на ВРУ</t>
  </si>
  <si>
    <t>Замена рубильников на ВРУ</t>
  </si>
  <si>
    <t>Замена индивидуальных ПУ</t>
  </si>
  <si>
    <t>Контроль качества воды</t>
  </si>
  <si>
    <t>Смена стальных трубопроводов отопления                              Ø  до 80мм</t>
  </si>
  <si>
    <t xml:space="preserve">Смена ламп накаливания осветительных приборов общего назначения </t>
  </si>
  <si>
    <t>_____________Кубасов В.Г.</t>
  </si>
  <si>
    <t>ООО УК «Прогресс»</t>
  </si>
  <si>
    <t>Смена стальных трубопроводов ГВС                                        Ø  до 100мм</t>
  </si>
  <si>
    <t xml:space="preserve">Ремонт почтовых ящиков </t>
  </si>
  <si>
    <t>Стоим. един. (руб.)</t>
  </si>
  <si>
    <t>П л а н  (руб.)</t>
  </si>
  <si>
    <t>План по кварталам</t>
  </si>
  <si>
    <t>Един. изм.</t>
  </si>
  <si>
    <t>мкр.4, 5</t>
  </si>
  <si>
    <t>мкр.4, 5, пр.Фадеева</t>
  </si>
  <si>
    <t>Частичный ремонт хоккейных площадок</t>
  </si>
  <si>
    <t>Смена автоматов</t>
  </si>
  <si>
    <t>Ремонт этажных электрощитов</t>
  </si>
  <si>
    <t>Чистка водоподогревателя</t>
  </si>
  <si>
    <t>I</t>
  </si>
  <si>
    <t>II</t>
  </si>
  <si>
    <t>III</t>
  </si>
  <si>
    <t>IV</t>
  </si>
  <si>
    <t>Смена энергосберегающих патронов</t>
  </si>
  <si>
    <t>Ремонт подъезда (отделочные работы)</t>
  </si>
  <si>
    <t>Изготовление, установка метал. дверей, решеток на окна подвальные</t>
  </si>
  <si>
    <t>Ремонт деревянных настилов подвала</t>
  </si>
  <si>
    <t>Установка замков  на люки подвальные и чердачные</t>
  </si>
  <si>
    <t>Заделка подвальных окон дерев. щитами</t>
  </si>
  <si>
    <t>Установка задвижки Ø 80мм</t>
  </si>
  <si>
    <t>Изготовление, установка оконных переплетов в подъездах</t>
  </si>
  <si>
    <t>Замена секций водоподогревателя</t>
  </si>
  <si>
    <t>Замена задвижек Ø до 100мм</t>
  </si>
  <si>
    <t>Смена стальных трубопроводов отопления                              Ø  до 40мм</t>
  </si>
  <si>
    <t>Смена стальных трубопроводов ГВС                                     Ø  до 40мм</t>
  </si>
  <si>
    <t>Замена вентилей отопления Ø до 25мм</t>
  </si>
  <si>
    <t>Замена вентилей ГВС Ø до 50мм</t>
  </si>
  <si>
    <t>Установка манометров</t>
  </si>
  <si>
    <t>Аварийное обслуживание сетей ХВС и водоотведения, ГВС и отопления, электросетей</t>
  </si>
  <si>
    <t>Обслуживание, подготовка теплового узла и внутридомовых тепловых сетей к отопительному сезону</t>
  </si>
  <si>
    <t>шт/дом</t>
  </si>
  <si>
    <t>Смена и подсыпка утеплителя по перекрытиям</t>
  </si>
  <si>
    <t>Ремонт обшивки тамбуров и смена утеплителя</t>
  </si>
  <si>
    <t>Гидропневматическая промывка внутридомовых тепловых сетей</t>
  </si>
  <si>
    <t>Замена электропроводки различных сечений</t>
  </si>
  <si>
    <t>Ремонт отмостки</t>
  </si>
  <si>
    <t>Ремонт подъездных щитов учета</t>
  </si>
  <si>
    <t>Установка задвижки Ø 100мм</t>
  </si>
  <si>
    <t>Техническое обслуживание и текущий ремонт внутридомовых инженерных сетей холодного водоснабжения и водоотведения</t>
  </si>
  <si>
    <t>Главный инженер                                                               Яровой Д.Э.</t>
  </si>
  <si>
    <t>Заделка штраб</t>
  </si>
  <si>
    <t>мкр.4, дом 15а</t>
  </si>
  <si>
    <t>Изоляция трубопроводов тепловых сетей  (в подвале МКД)</t>
  </si>
  <si>
    <t>мкр.4 д. 13; пр.Фадеева, д. 10, 12, 14, 16</t>
  </si>
  <si>
    <t>пр.Фадеева, д. 10, 12, 14, 16; мкр.4, д. 13</t>
  </si>
  <si>
    <t>мкр.4, д.12абв, 23, 27, 34, 35; мкр.5, д. 33; пр.Фадеева, д. 16</t>
  </si>
  <si>
    <t>Реконструкция хоккейной площадки</t>
  </si>
  <si>
    <t>мкр.5, д.1</t>
  </si>
  <si>
    <t>мкр.5, д.42</t>
  </si>
  <si>
    <t>пр.Фадеева, д.12</t>
  </si>
  <si>
    <t>Смена стальных трубопроводов ХВС Ø 100мм</t>
  </si>
  <si>
    <t>Смена стальных трубопроводов ХВС Ø 80мм</t>
  </si>
  <si>
    <t>Замена трубопроводов водоотведения Ø 100мм</t>
  </si>
  <si>
    <t>Крепеж трубопроводов водоотведения Ø до 100мм</t>
  </si>
  <si>
    <t>Замена трубопроводов водоотведения Ø 50мм</t>
  </si>
  <si>
    <t>пр.Фадеева, д.10</t>
  </si>
  <si>
    <t>мкр.4, д.12в</t>
  </si>
  <si>
    <t>мкр.4, д.6</t>
  </si>
  <si>
    <t>мкр.4, д.37</t>
  </si>
  <si>
    <t>План текущего ремонта многоквартирных домов находящихся в управлении                                                              ООО Управляющая компания «Прогресс» на 2019 г.</t>
  </si>
  <si>
    <t>мкр.4, дом 33</t>
  </si>
  <si>
    <t>мкр.4, дом 34</t>
  </si>
  <si>
    <t>мкр.4, дом 35</t>
  </si>
  <si>
    <t>пр.Фадеева, дом 16</t>
  </si>
  <si>
    <t>мкр.4, дом 36</t>
  </si>
  <si>
    <t>мкр.4, дом 37</t>
  </si>
  <si>
    <t>мкр.4, дом 38</t>
  </si>
  <si>
    <t>мкр.4, дом 30</t>
  </si>
  <si>
    <t>пр.Фадеева, д. 16</t>
  </si>
  <si>
    <t>мкр.4, д. 28,29,30,31; мкр.5, д.13,14,15,43; пр.Фадеева, д.10,12,20</t>
  </si>
  <si>
    <t>мкр.4, д. 12в,20а, 13,14,15,15а,26,27,28, 29,30,31,33,34,35</t>
  </si>
  <si>
    <t>«____»_____________20     г.</t>
  </si>
  <si>
    <t>Устройство контейнерной площадки</t>
  </si>
  <si>
    <t>мкр.5, д.23,29</t>
  </si>
  <si>
    <t>мкр.4, д.14,15а,17,19, 22,24,25,26; мкр.5, д. 23</t>
  </si>
  <si>
    <t>мкр.4, д. 15а;                                                             мкр.5, д. 16,33</t>
  </si>
  <si>
    <t>мкр.4, д.14,15,15а, 25,30,31</t>
  </si>
  <si>
    <t>мкр.4, д.17</t>
  </si>
  <si>
    <t>мкр.4, д.7</t>
  </si>
  <si>
    <t>Замена вентилей Ø до 25мм</t>
  </si>
  <si>
    <t>мкр.4, д.12б</t>
  </si>
  <si>
    <t>мкр.4, д.22</t>
  </si>
  <si>
    <t>мкр.5, д.43</t>
  </si>
  <si>
    <t>мкр.4, д.13</t>
  </si>
  <si>
    <t>Установка задвижки Ø 50мм</t>
  </si>
  <si>
    <t>мкр.4, д.31</t>
  </si>
  <si>
    <t>мкр.5, д.29</t>
  </si>
  <si>
    <t>мкр.4, д.9</t>
  </si>
  <si>
    <t>мкр.4, д.30 (1й, 2й блок)</t>
  </si>
  <si>
    <t>мкр.4, д.8</t>
  </si>
  <si>
    <t>пр.Фадеева, д.20</t>
  </si>
  <si>
    <t>мкр.5, д.15</t>
  </si>
  <si>
    <t>Смена стальных трубопроводов ХВС Ø 50мм</t>
  </si>
  <si>
    <t>мкр.4, д.35</t>
  </si>
  <si>
    <t>пр.Фадеева, д.16</t>
  </si>
  <si>
    <t>мкр.4, д.19</t>
  </si>
  <si>
    <t>мкр.4, д.21</t>
  </si>
  <si>
    <t>мкр.4, д.27</t>
  </si>
  <si>
    <t>мкр.4, д.38</t>
  </si>
  <si>
    <t>мкр.4, д.38,34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</si>
</sst>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3" max="3" width="10.28125" style="0" customWidth="1"/>
    <col min="4" max="4" width="37.28125" style="0" customWidth="1"/>
    <col min="5" max="5" width="7.28125" style="0" customWidth="1"/>
    <col min="6" max="6" width="6.7109375" style="0" customWidth="1"/>
    <col min="8" max="8" width="9.28125" style="0" customWidth="1"/>
    <col min="9" max="10" width="10.140625" style="0" customWidth="1"/>
    <col min="11" max="12" width="9.57421875" style="0" customWidth="1"/>
    <col min="13" max="13" width="9.140625" style="0" customWidth="1"/>
  </cols>
  <sheetData>
    <row r="1" spans="1:12" ht="15.75">
      <c r="A1" s="119"/>
      <c r="B1" s="119"/>
      <c r="C1" s="120"/>
      <c r="D1" s="18"/>
      <c r="E1" s="17"/>
      <c r="F1" s="18"/>
      <c r="G1" s="110"/>
      <c r="H1" s="110"/>
      <c r="I1" s="18"/>
      <c r="J1" s="107" t="s">
        <v>27</v>
      </c>
      <c r="K1" s="107"/>
      <c r="L1" s="108"/>
    </row>
    <row r="2" spans="1:12" ht="15.75">
      <c r="A2" s="110"/>
      <c r="B2" s="110"/>
      <c r="C2" s="110"/>
      <c r="D2" s="110"/>
      <c r="E2" s="17"/>
      <c r="F2" s="18"/>
      <c r="G2" s="110"/>
      <c r="H2" s="110"/>
      <c r="I2" s="110"/>
      <c r="J2" s="107" t="s">
        <v>22</v>
      </c>
      <c r="K2" s="107"/>
      <c r="L2" s="107"/>
    </row>
    <row r="3" spans="1:12" ht="15.75">
      <c r="A3" s="119"/>
      <c r="B3" s="119"/>
      <c r="C3" s="119"/>
      <c r="D3" s="120"/>
      <c r="E3" s="17"/>
      <c r="F3" s="18"/>
      <c r="G3" s="18"/>
      <c r="H3" s="18"/>
      <c r="I3" s="18"/>
      <c r="J3" s="107" t="s">
        <v>45</v>
      </c>
      <c r="K3" s="118"/>
      <c r="L3" s="118"/>
    </row>
    <row r="4" spans="1:12" ht="15.75">
      <c r="A4" s="18"/>
      <c r="B4" s="18"/>
      <c r="C4" s="110"/>
      <c r="D4" s="110"/>
      <c r="E4" s="17"/>
      <c r="F4" s="18"/>
      <c r="G4" s="18"/>
      <c r="H4" s="110"/>
      <c r="I4" s="110"/>
      <c r="J4" s="107" t="s">
        <v>44</v>
      </c>
      <c r="K4" s="108"/>
      <c r="L4" s="108"/>
    </row>
    <row r="5" spans="1:12" ht="15.75">
      <c r="A5" s="18"/>
      <c r="B5" s="18"/>
      <c r="C5" s="18"/>
      <c r="D5" s="18"/>
      <c r="E5" s="17"/>
      <c r="F5" s="18"/>
      <c r="G5" s="18"/>
      <c r="H5" s="18"/>
      <c r="I5" s="18"/>
      <c r="J5" s="109" t="s">
        <v>120</v>
      </c>
      <c r="K5" s="109"/>
      <c r="L5" s="109"/>
    </row>
    <row r="6" spans="1:12" ht="51" customHeight="1" thickBot="1">
      <c r="A6" s="123" t="s">
        <v>108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6.5" thickBot="1">
      <c r="A7" s="112" t="s">
        <v>0</v>
      </c>
      <c r="B7" s="125" t="s">
        <v>1</v>
      </c>
      <c r="C7" s="126"/>
      <c r="D7" s="112" t="s">
        <v>2</v>
      </c>
      <c r="E7" s="112" t="s">
        <v>51</v>
      </c>
      <c r="F7" s="112" t="s">
        <v>3</v>
      </c>
      <c r="G7" s="112" t="s">
        <v>48</v>
      </c>
      <c r="H7" s="112" t="s">
        <v>49</v>
      </c>
      <c r="I7" s="114" t="s">
        <v>50</v>
      </c>
      <c r="J7" s="115"/>
      <c r="K7" s="115"/>
      <c r="L7" s="116"/>
    </row>
    <row r="8" spans="1:12" ht="32.25" customHeight="1" thickBot="1">
      <c r="A8" s="113"/>
      <c r="B8" s="127"/>
      <c r="C8" s="128"/>
      <c r="D8" s="113"/>
      <c r="E8" s="117"/>
      <c r="F8" s="117"/>
      <c r="G8" s="117"/>
      <c r="H8" s="117"/>
      <c r="I8" s="48" t="s">
        <v>58</v>
      </c>
      <c r="J8" s="49" t="s">
        <v>59</v>
      </c>
      <c r="K8" s="49" t="s">
        <v>60</v>
      </c>
      <c r="L8" s="49" t="s">
        <v>61</v>
      </c>
    </row>
    <row r="9" spans="1:12" ht="13.5" thickBot="1">
      <c r="A9" s="55">
        <v>1</v>
      </c>
      <c r="B9" s="89">
        <v>2</v>
      </c>
      <c r="C9" s="106"/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37">
        <v>10</v>
      </c>
      <c r="L9" s="37">
        <v>11</v>
      </c>
    </row>
    <row r="10" spans="1:12" ht="14.25" customHeight="1">
      <c r="A10" s="1"/>
      <c r="B10" s="143"/>
      <c r="C10" s="143"/>
      <c r="D10" s="129" t="s">
        <v>4</v>
      </c>
      <c r="E10" s="2"/>
      <c r="F10" s="2"/>
      <c r="G10" s="2"/>
      <c r="H10" s="2"/>
      <c r="I10" s="2"/>
      <c r="J10" s="2"/>
      <c r="K10" s="2"/>
      <c r="L10" s="3"/>
    </row>
    <row r="11" spans="1:12" ht="15" customHeight="1">
      <c r="A11" s="4"/>
      <c r="B11" s="130"/>
      <c r="C11" s="130"/>
      <c r="D11" s="101"/>
      <c r="E11" s="19"/>
      <c r="F11" s="19"/>
      <c r="G11" s="19"/>
      <c r="H11" s="19"/>
      <c r="I11" s="19"/>
      <c r="J11" s="19"/>
      <c r="K11" s="19"/>
      <c r="L11" s="20"/>
    </row>
    <row r="12" spans="1:12" ht="12.75">
      <c r="A12" s="44">
        <v>1</v>
      </c>
      <c r="B12" s="132" t="s">
        <v>90</v>
      </c>
      <c r="C12" s="133"/>
      <c r="D12" s="8" t="s">
        <v>63</v>
      </c>
      <c r="E12" s="10" t="s">
        <v>5</v>
      </c>
      <c r="F12" s="10">
        <v>5</v>
      </c>
      <c r="G12" s="10">
        <v>109158</v>
      </c>
      <c r="H12" s="10">
        <f>F12*G12</f>
        <v>545790</v>
      </c>
      <c r="I12" s="10">
        <v>545790</v>
      </c>
      <c r="J12" s="10"/>
      <c r="K12" s="10"/>
      <c r="L12" s="25"/>
    </row>
    <row r="13" spans="1:12" ht="12.75">
      <c r="A13" s="44">
        <f aca="true" t="shared" si="0" ref="A13:A48">1+A12</f>
        <v>2</v>
      </c>
      <c r="B13" s="111" t="s">
        <v>109</v>
      </c>
      <c r="C13" s="111"/>
      <c r="D13" s="8" t="s">
        <v>63</v>
      </c>
      <c r="E13" s="10" t="s">
        <v>5</v>
      </c>
      <c r="F13" s="10">
        <v>5</v>
      </c>
      <c r="G13" s="10">
        <v>109158</v>
      </c>
      <c r="H13" s="10">
        <f aca="true" t="shared" si="1" ref="H13:H20">F13*G13</f>
        <v>545790</v>
      </c>
      <c r="I13" s="10">
        <v>545790</v>
      </c>
      <c r="J13" s="10"/>
      <c r="K13" s="10"/>
      <c r="L13" s="25"/>
    </row>
    <row r="14" spans="1:12" ht="12.75">
      <c r="A14" s="44">
        <f t="shared" si="0"/>
        <v>3</v>
      </c>
      <c r="B14" s="111" t="s">
        <v>110</v>
      </c>
      <c r="C14" s="111"/>
      <c r="D14" s="8" t="s">
        <v>63</v>
      </c>
      <c r="E14" s="10" t="s">
        <v>5</v>
      </c>
      <c r="F14" s="10">
        <v>5</v>
      </c>
      <c r="G14" s="10">
        <v>109158</v>
      </c>
      <c r="H14" s="10">
        <f t="shared" si="1"/>
        <v>545790</v>
      </c>
      <c r="I14" s="10">
        <v>545790</v>
      </c>
      <c r="J14" s="10"/>
      <c r="K14" s="10"/>
      <c r="L14" s="25"/>
    </row>
    <row r="15" spans="1:12" ht="12.75">
      <c r="A15" s="44">
        <f t="shared" si="0"/>
        <v>4</v>
      </c>
      <c r="B15" s="111" t="s">
        <v>116</v>
      </c>
      <c r="C15" s="111"/>
      <c r="D15" s="8" t="s">
        <v>63</v>
      </c>
      <c r="E15" s="10" t="s">
        <v>5</v>
      </c>
      <c r="F15" s="10">
        <v>10</v>
      </c>
      <c r="G15" s="10">
        <v>109158</v>
      </c>
      <c r="H15" s="10">
        <f t="shared" si="1"/>
        <v>1091580</v>
      </c>
      <c r="I15" s="10"/>
      <c r="J15" s="10">
        <v>1091580</v>
      </c>
      <c r="K15" s="10"/>
      <c r="L15" s="25"/>
    </row>
    <row r="16" spans="1:12" ht="12.75">
      <c r="A16" s="44">
        <f t="shared" si="0"/>
        <v>5</v>
      </c>
      <c r="B16" s="132" t="s">
        <v>112</v>
      </c>
      <c r="C16" s="133"/>
      <c r="D16" s="8" t="s">
        <v>63</v>
      </c>
      <c r="E16" s="10" t="s">
        <v>5</v>
      </c>
      <c r="F16" s="10">
        <v>8</v>
      </c>
      <c r="G16" s="10">
        <v>225491</v>
      </c>
      <c r="H16" s="10">
        <f t="shared" si="1"/>
        <v>1803928</v>
      </c>
      <c r="I16" s="10"/>
      <c r="J16" s="10">
        <f>4*G16</f>
        <v>901964</v>
      </c>
      <c r="K16" s="10">
        <v>901964</v>
      </c>
      <c r="L16" s="25"/>
    </row>
    <row r="17" spans="1:12" ht="12.75">
      <c r="A17" s="44">
        <f t="shared" si="0"/>
        <v>6</v>
      </c>
      <c r="B17" s="111" t="s">
        <v>111</v>
      </c>
      <c r="C17" s="111"/>
      <c r="D17" s="8" t="s">
        <v>63</v>
      </c>
      <c r="E17" s="10" t="s">
        <v>5</v>
      </c>
      <c r="F17" s="10">
        <v>6</v>
      </c>
      <c r="G17" s="10">
        <v>109158</v>
      </c>
      <c r="H17" s="10">
        <f t="shared" si="1"/>
        <v>654948</v>
      </c>
      <c r="I17" s="10"/>
      <c r="J17" s="10"/>
      <c r="K17" s="10">
        <v>654948</v>
      </c>
      <c r="L17" s="25"/>
    </row>
    <row r="18" spans="1:12" ht="12.75">
      <c r="A18" s="44">
        <f t="shared" si="0"/>
        <v>7</v>
      </c>
      <c r="B18" s="111" t="s">
        <v>113</v>
      </c>
      <c r="C18" s="111"/>
      <c r="D18" s="8" t="s">
        <v>63</v>
      </c>
      <c r="E18" s="10" t="s">
        <v>5</v>
      </c>
      <c r="F18" s="10">
        <v>5</v>
      </c>
      <c r="G18" s="10">
        <v>109158</v>
      </c>
      <c r="H18" s="10">
        <f t="shared" si="1"/>
        <v>545790</v>
      </c>
      <c r="I18" s="10"/>
      <c r="J18" s="10"/>
      <c r="K18" s="10"/>
      <c r="L18" s="25">
        <v>545790</v>
      </c>
    </row>
    <row r="19" spans="1:12" ht="12.75">
      <c r="A19" s="44">
        <f t="shared" si="0"/>
        <v>8</v>
      </c>
      <c r="B19" s="111" t="s">
        <v>114</v>
      </c>
      <c r="C19" s="111"/>
      <c r="D19" s="8" t="s">
        <v>63</v>
      </c>
      <c r="E19" s="10" t="s">
        <v>5</v>
      </c>
      <c r="F19" s="10">
        <v>5</v>
      </c>
      <c r="G19" s="10">
        <v>109158</v>
      </c>
      <c r="H19" s="10">
        <f t="shared" si="1"/>
        <v>545790</v>
      </c>
      <c r="I19" s="10"/>
      <c r="J19" s="10"/>
      <c r="K19" s="10"/>
      <c r="L19" s="25">
        <v>545790</v>
      </c>
    </row>
    <row r="20" spans="1:12" ht="12.75">
      <c r="A20" s="44">
        <f t="shared" si="0"/>
        <v>9</v>
      </c>
      <c r="B20" s="111" t="s">
        <v>115</v>
      </c>
      <c r="C20" s="111"/>
      <c r="D20" s="8" t="s">
        <v>63</v>
      </c>
      <c r="E20" s="10" t="s">
        <v>5</v>
      </c>
      <c r="F20" s="10">
        <v>5</v>
      </c>
      <c r="G20" s="10">
        <v>109158</v>
      </c>
      <c r="H20" s="10">
        <f t="shared" si="1"/>
        <v>545790</v>
      </c>
      <c r="I20" s="10"/>
      <c r="J20" s="10"/>
      <c r="K20" s="10"/>
      <c r="L20" s="25">
        <v>545790</v>
      </c>
    </row>
    <row r="21" spans="1:12" ht="13.5" customHeight="1">
      <c r="A21" s="44">
        <f t="shared" si="0"/>
        <v>10</v>
      </c>
      <c r="B21" s="111" t="s">
        <v>53</v>
      </c>
      <c r="C21" s="111"/>
      <c r="D21" s="8" t="s">
        <v>28</v>
      </c>
      <c r="E21" s="10" t="s">
        <v>8</v>
      </c>
      <c r="F21" s="10">
        <v>50</v>
      </c>
      <c r="G21" s="10">
        <v>515</v>
      </c>
      <c r="H21" s="10">
        <f aca="true" t="shared" si="2" ref="H21:H33">F21*G21</f>
        <v>25750</v>
      </c>
      <c r="I21" s="10"/>
      <c r="J21" s="10"/>
      <c r="K21" s="10">
        <f>25*G21</f>
        <v>12875</v>
      </c>
      <c r="L21" s="25">
        <v>12875</v>
      </c>
    </row>
    <row r="22" spans="1:12" ht="12.75">
      <c r="A22" s="44">
        <f t="shared" si="0"/>
        <v>11</v>
      </c>
      <c r="B22" s="111" t="s">
        <v>53</v>
      </c>
      <c r="C22" s="111"/>
      <c r="D22" s="8" t="s">
        <v>6</v>
      </c>
      <c r="E22" s="10" t="s">
        <v>7</v>
      </c>
      <c r="F22" s="10">
        <v>4000</v>
      </c>
      <c r="G22" s="10">
        <v>560</v>
      </c>
      <c r="H22" s="10">
        <f t="shared" si="2"/>
        <v>2240000</v>
      </c>
      <c r="I22" s="10"/>
      <c r="J22" s="10">
        <f>1500*G22</f>
        <v>840000</v>
      </c>
      <c r="K22" s="10">
        <v>840000</v>
      </c>
      <c r="L22" s="25">
        <v>560000</v>
      </c>
    </row>
    <row r="23" spans="1:12" ht="12.75">
      <c r="A23" s="44">
        <f t="shared" si="0"/>
        <v>12</v>
      </c>
      <c r="B23" s="111" t="s">
        <v>53</v>
      </c>
      <c r="C23" s="111"/>
      <c r="D23" s="8" t="s">
        <v>9</v>
      </c>
      <c r="E23" s="10" t="s">
        <v>8</v>
      </c>
      <c r="F23" s="10">
        <v>200</v>
      </c>
      <c r="G23" s="10">
        <v>515</v>
      </c>
      <c r="H23" s="10">
        <f t="shared" si="2"/>
        <v>103000</v>
      </c>
      <c r="I23" s="10">
        <f>40*G23</f>
        <v>20600</v>
      </c>
      <c r="J23" s="10">
        <v>20600</v>
      </c>
      <c r="K23" s="10">
        <f>60*G23</f>
        <v>30900</v>
      </c>
      <c r="L23" s="25">
        <v>30900</v>
      </c>
    </row>
    <row r="24" spans="1:12" ht="12.75">
      <c r="A24" s="44">
        <f t="shared" si="0"/>
        <v>13</v>
      </c>
      <c r="B24" s="111" t="s">
        <v>52</v>
      </c>
      <c r="C24" s="111"/>
      <c r="D24" s="8" t="s">
        <v>10</v>
      </c>
      <c r="E24" s="10" t="s">
        <v>8</v>
      </c>
      <c r="F24" s="10">
        <v>160</v>
      </c>
      <c r="G24" s="10">
        <v>653</v>
      </c>
      <c r="H24" s="10">
        <f t="shared" si="2"/>
        <v>104480</v>
      </c>
      <c r="I24" s="10"/>
      <c r="J24" s="10">
        <v>52240</v>
      </c>
      <c r="K24" s="10">
        <v>52240</v>
      </c>
      <c r="L24" s="25"/>
    </row>
    <row r="25" spans="1:12" ht="25.5" customHeight="1">
      <c r="A25" s="44">
        <f t="shared" si="0"/>
        <v>14</v>
      </c>
      <c r="B25" s="131" t="s">
        <v>93</v>
      </c>
      <c r="C25" s="131"/>
      <c r="D25" s="8" t="s">
        <v>23</v>
      </c>
      <c r="E25" s="9" t="s">
        <v>7</v>
      </c>
      <c r="F25" s="9">
        <v>10</v>
      </c>
      <c r="G25" s="9">
        <v>478</v>
      </c>
      <c r="H25" s="10">
        <f t="shared" si="2"/>
        <v>4780</v>
      </c>
      <c r="I25" s="10"/>
      <c r="J25" s="9">
        <f>5*G25</f>
        <v>2390</v>
      </c>
      <c r="K25" s="9">
        <v>2390</v>
      </c>
      <c r="L25" s="25"/>
    </row>
    <row r="26" spans="1:12" ht="12.75">
      <c r="A26" s="44">
        <f t="shared" si="0"/>
        <v>15</v>
      </c>
      <c r="B26" s="111" t="s">
        <v>53</v>
      </c>
      <c r="C26" s="111"/>
      <c r="D26" s="8" t="s">
        <v>11</v>
      </c>
      <c r="E26" s="10" t="s">
        <v>5</v>
      </c>
      <c r="F26" s="10">
        <v>50</v>
      </c>
      <c r="G26" s="10">
        <v>916</v>
      </c>
      <c r="H26" s="10">
        <f t="shared" si="2"/>
        <v>45800</v>
      </c>
      <c r="I26" s="10">
        <v>9160</v>
      </c>
      <c r="J26" s="10">
        <v>9160</v>
      </c>
      <c r="K26" s="10">
        <f>15*G26</f>
        <v>13740</v>
      </c>
      <c r="L26" s="25">
        <v>13740</v>
      </c>
    </row>
    <row r="27" spans="1:12" ht="12.75">
      <c r="A27" s="44">
        <f t="shared" si="0"/>
        <v>16</v>
      </c>
      <c r="B27" s="111" t="s">
        <v>53</v>
      </c>
      <c r="C27" s="111"/>
      <c r="D27" s="8" t="s">
        <v>12</v>
      </c>
      <c r="E27" s="10" t="s">
        <v>5</v>
      </c>
      <c r="F27" s="10">
        <v>10</v>
      </c>
      <c r="G27" s="10">
        <v>4161</v>
      </c>
      <c r="H27" s="10">
        <f t="shared" si="2"/>
        <v>41610</v>
      </c>
      <c r="I27" s="10">
        <v>8322</v>
      </c>
      <c r="J27" s="10">
        <v>8322</v>
      </c>
      <c r="K27" s="10">
        <v>12483</v>
      </c>
      <c r="L27" s="25">
        <v>12483</v>
      </c>
    </row>
    <row r="28" spans="1:12" ht="12.75">
      <c r="A28" s="44">
        <f t="shared" si="0"/>
        <v>17</v>
      </c>
      <c r="B28" s="111" t="s">
        <v>53</v>
      </c>
      <c r="C28" s="111"/>
      <c r="D28" s="8" t="s">
        <v>13</v>
      </c>
      <c r="E28" s="10" t="s">
        <v>5</v>
      </c>
      <c r="F28" s="10">
        <v>50</v>
      </c>
      <c r="G28" s="10">
        <v>475</v>
      </c>
      <c r="H28" s="10">
        <f t="shared" si="2"/>
        <v>23750</v>
      </c>
      <c r="I28" s="10">
        <v>4750</v>
      </c>
      <c r="J28" s="10">
        <v>4750</v>
      </c>
      <c r="K28" s="10">
        <f>15*G28</f>
        <v>7125</v>
      </c>
      <c r="L28" s="25">
        <v>7125</v>
      </c>
    </row>
    <row r="29" spans="1:12" ht="12.75">
      <c r="A29" s="44">
        <f t="shared" si="0"/>
        <v>18</v>
      </c>
      <c r="B29" s="111" t="s">
        <v>53</v>
      </c>
      <c r="C29" s="111"/>
      <c r="D29" s="8" t="s">
        <v>14</v>
      </c>
      <c r="E29" s="10" t="s">
        <v>5</v>
      </c>
      <c r="F29" s="10">
        <v>327</v>
      </c>
      <c r="G29" s="10">
        <v>217</v>
      </c>
      <c r="H29" s="10">
        <f t="shared" si="2"/>
        <v>70959</v>
      </c>
      <c r="I29" s="10"/>
      <c r="J29" s="10"/>
      <c r="K29" s="10">
        <f>127*G29</f>
        <v>27559</v>
      </c>
      <c r="L29" s="25">
        <f>200*G29</f>
        <v>43400</v>
      </c>
    </row>
    <row r="30" spans="1:12" ht="25.5">
      <c r="A30" s="44">
        <f t="shared" si="0"/>
        <v>19</v>
      </c>
      <c r="B30" s="141" t="s">
        <v>125</v>
      </c>
      <c r="C30" s="142"/>
      <c r="D30" s="59" t="s">
        <v>64</v>
      </c>
      <c r="E30" s="62" t="s">
        <v>5</v>
      </c>
      <c r="F30" s="62">
        <v>8</v>
      </c>
      <c r="G30" s="62">
        <v>2285</v>
      </c>
      <c r="H30" s="62">
        <f t="shared" si="2"/>
        <v>18280</v>
      </c>
      <c r="I30" s="62"/>
      <c r="J30" s="62">
        <f>4*G30</f>
        <v>9140</v>
      </c>
      <c r="K30" s="62">
        <v>9140</v>
      </c>
      <c r="L30" s="64"/>
    </row>
    <row r="31" spans="1:12" ht="12.75">
      <c r="A31" s="44">
        <f t="shared" si="0"/>
        <v>20</v>
      </c>
      <c r="B31" s="111" t="s">
        <v>53</v>
      </c>
      <c r="C31" s="111"/>
      <c r="D31" s="8" t="s">
        <v>15</v>
      </c>
      <c r="E31" s="10" t="s">
        <v>5</v>
      </c>
      <c r="F31" s="10">
        <v>10</v>
      </c>
      <c r="G31" s="10">
        <v>822</v>
      </c>
      <c r="H31" s="10">
        <f t="shared" si="2"/>
        <v>8220</v>
      </c>
      <c r="I31" s="10">
        <v>1644</v>
      </c>
      <c r="J31" s="10">
        <v>2466</v>
      </c>
      <c r="K31" s="10">
        <v>2466</v>
      </c>
      <c r="L31" s="25">
        <v>1644</v>
      </c>
    </row>
    <row r="32" spans="1:12" ht="28.5" customHeight="1">
      <c r="A32" s="44">
        <f t="shared" si="0"/>
        <v>21</v>
      </c>
      <c r="B32" s="67" t="s">
        <v>123</v>
      </c>
      <c r="C32" s="68"/>
      <c r="D32" s="59" t="s">
        <v>16</v>
      </c>
      <c r="E32" s="10" t="s">
        <v>5</v>
      </c>
      <c r="F32" s="10">
        <v>10</v>
      </c>
      <c r="G32" s="10">
        <v>267</v>
      </c>
      <c r="H32" s="10">
        <f t="shared" si="2"/>
        <v>2670</v>
      </c>
      <c r="I32" s="10"/>
      <c r="J32" s="10">
        <v>1335</v>
      </c>
      <c r="K32" s="10">
        <v>1335</v>
      </c>
      <c r="L32" s="25"/>
    </row>
    <row r="33" spans="1:12" ht="12.75">
      <c r="A33" s="44">
        <f t="shared" si="0"/>
        <v>22</v>
      </c>
      <c r="B33" s="111" t="s">
        <v>52</v>
      </c>
      <c r="C33" s="111"/>
      <c r="D33" s="8" t="s">
        <v>65</v>
      </c>
      <c r="E33" s="10" t="s">
        <v>8</v>
      </c>
      <c r="F33" s="10">
        <v>30</v>
      </c>
      <c r="G33" s="10">
        <v>623</v>
      </c>
      <c r="H33" s="10">
        <f t="shared" si="2"/>
        <v>18690</v>
      </c>
      <c r="I33" s="10">
        <f>9*G33</f>
        <v>5607</v>
      </c>
      <c r="J33" s="10">
        <f>6*G33</f>
        <v>3738</v>
      </c>
      <c r="K33" s="10">
        <v>3738</v>
      </c>
      <c r="L33" s="25">
        <v>5607</v>
      </c>
    </row>
    <row r="34" spans="1:12" ht="12.75">
      <c r="A34" s="44">
        <f t="shared" si="0"/>
        <v>23</v>
      </c>
      <c r="B34" s="111" t="s">
        <v>53</v>
      </c>
      <c r="C34" s="111"/>
      <c r="D34" s="8" t="s">
        <v>25</v>
      </c>
      <c r="E34" s="10" t="s">
        <v>5</v>
      </c>
      <c r="F34" s="10">
        <v>15</v>
      </c>
      <c r="G34" s="10">
        <v>1644</v>
      </c>
      <c r="H34" s="10">
        <f aca="true" t="shared" si="3" ref="H34:H48">F34*G34</f>
        <v>24660</v>
      </c>
      <c r="I34" s="10">
        <v>6576</v>
      </c>
      <c r="J34" s="10">
        <f>4*G34</f>
        <v>6576</v>
      </c>
      <c r="K34" s="10">
        <v>6576</v>
      </c>
      <c r="L34" s="25">
        <v>4932</v>
      </c>
    </row>
    <row r="35" spans="1:12" ht="12.75">
      <c r="A35" s="44">
        <f t="shared" si="0"/>
        <v>24</v>
      </c>
      <c r="B35" s="111" t="s">
        <v>53</v>
      </c>
      <c r="C35" s="111"/>
      <c r="D35" s="8" t="s">
        <v>26</v>
      </c>
      <c r="E35" s="10" t="s">
        <v>5</v>
      </c>
      <c r="F35" s="10">
        <v>5</v>
      </c>
      <c r="G35" s="10">
        <v>1203</v>
      </c>
      <c r="H35" s="10">
        <f t="shared" si="3"/>
        <v>6015</v>
      </c>
      <c r="I35" s="10">
        <v>1203</v>
      </c>
      <c r="J35" s="10">
        <v>1203</v>
      </c>
      <c r="K35" s="10">
        <v>1203</v>
      </c>
      <c r="L35" s="25">
        <v>2406</v>
      </c>
    </row>
    <row r="36" spans="1:12" ht="25.5" customHeight="1">
      <c r="A36" s="44">
        <f t="shared" si="0"/>
        <v>25</v>
      </c>
      <c r="B36" s="111" t="s">
        <v>53</v>
      </c>
      <c r="C36" s="111"/>
      <c r="D36" s="8" t="s">
        <v>66</v>
      </c>
      <c r="E36" s="10" t="s">
        <v>5</v>
      </c>
      <c r="F36" s="10">
        <v>50</v>
      </c>
      <c r="G36" s="10">
        <v>754</v>
      </c>
      <c r="H36" s="10">
        <f t="shared" si="3"/>
        <v>37700</v>
      </c>
      <c r="I36" s="10">
        <v>7540</v>
      </c>
      <c r="J36" s="10">
        <v>7540</v>
      </c>
      <c r="K36" s="10">
        <f>15*G36</f>
        <v>11310</v>
      </c>
      <c r="L36" s="25">
        <v>11310</v>
      </c>
    </row>
    <row r="37" spans="1:12" ht="25.5" customHeight="1">
      <c r="A37" s="44">
        <f t="shared" si="0"/>
        <v>26</v>
      </c>
      <c r="B37" s="80" t="s">
        <v>52</v>
      </c>
      <c r="C37" s="140"/>
      <c r="D37" s="8" t="s">
        <v>69</v>
      </c>
      <c r="E37" s="10" t="s">
        <v>5</v>
      </c>
      <c r="F37" s="10">
        <v>4</v>
      </c>
      <c r="G37" s="10">
        <v>2289</v>
      </c>
      <c r="H37" s="10">
        <f t="shared" si="3"/>
        <v>9156</v>
      </c>
      <c r="I37" s="10">
        <v>2289</v>
      </c>
      <c r="J37" s="10">
        <v>2289</v>
      </c>
      <c r="K37" s="10">
        <v>2289</v>
      </c>
      <c r="L37" s="25">
        <v>2289</v>
      </c>
    </row>
    <row r="38" spans="1:12" ht="15" customHeight="1">
      <c r="A38" s="44">
        <f t="shared" si="0"/>
        <v>27</v>
      </c>
      <c r="B38" s="80" t="s">
        <v>52</v>
      </c>
      <c r="C38" s="140"/>
      <c r="D38" s="8" t="s">
        <v>80</v>
      </c>
      <c r="E38" s="10" t="s">
        <v>24</v>
      </c>
      <c r="F38" s="10">
        <v>35</v>
      </c>
      <c r="G38" s="10">
        <v>628</v>
      </c>
      <c r="H38" s="10">
        <f t="shared" si="3"/>
        <v>21980</v>
      </c>
      <c r="I38" s="10"/>
      <c r="J38" s="10"/>
      <c r="K38" s="10">
        <v>21980</v>
      </c>
      <c r="L38" s="25"/>
    </row>
    <row r="39" spans="1:12" ht="12.75">
      <c r="A39" s="44">
        <f t="shared" si="0"/>
        <v>28</v>
      </c>
      <c r="B39" s="80" t="s">
        <v>52</v>
      </c>
      <c r="C39" s="140"/>
      <c r="D39" s="8" t="s">
        <v>89</v>
      </c>
      <c r="E39" s="10" t="s">
        <v>8</v>
      </c>
      <c r="F39" s="10">
        <v>2</v>
      </c>
      <c r="G39" s="10">
        <v>2697</v>
      </c>
      <c r="H39" s="10">
        <f t="shared" si="3"/>
        <v>5394</v>
      </c>
      <c r="I39" s="10"/>
      <c r="J39" s="10">
        <v>2697</v>
      </c>
      <c r="K39" s="10">
        <v>2697</v>
      </c>
      <c r="L39" s="25"/>
    </row>
    <row r="40" spans="1:12" ht="12.75">
      <c r="A40" s="44">
        <f t="shared" si="0"/>
        <v>29</v>
      </c>
      <c r="B40" s="111" t="s">
        <v>53</v>
      </c>
      <c r="C40" s="111"/>
      <c r="D40" s="8" t="s">
        <v>67</v>
      </c>
      <c r="E40" s="10" t="s">
        <v>8</v>
      </c>
      <c r="F40" s="10">
        <v>100</v>
      </c>
      <c r="G40" s="10">
        <v>307</v>
      </c>
      <c r="H40" s="10">
        <f t="shared" si="3"/>
        <v>30700</v>
      </c>
      <c r="I40" s="10"/>
      <c r="J40" s="10"/>
      <c r="K40" s="10"/>
      <c r="L40" s="25">
        <v>30700</v>
      </c>
    </row>
    <row r="41" spans="1:12" ht="12.75">
      <c r="A41" s="44">
        <f t="shared" si="0"/>
        <v>30</v>
      </c>
      <c r="B41" s="111" t="s">
        <v>53</v>
      </c>
      <c r="C41" s="111"/>
      <c r="D41" s="8" t="s">
        <v>17</v>
      </c>
      <c r="E41" s="10" t="s">
        <v>7</v>
      </c>
      <c r="F41" s="10">
        <v>120</v>
      </c>
      <c r="G41" s="10">
        <v>45</v>
      </c>
      <c r="H41" s="10">
        <f t="shared" si="3"/>
        <v>5400</v>
      </c>
      <c r="I41" s="10">
        <f>30*G41</f>
        <v>1350</v>
      </c>
      <c r="J41" s="10">
        <v>1350</v>
      </c>
      <c r="K41" s="10">
        <v>1350</v>
      </c>
      <c r="L41" s="25">
        <v>1350</v>
      </c>
    </row>
    <row r="42" spans="1:12" ht="18" customHeight="1">
      <c r="A42" s="44">
        <f t="shared" si="0"/>
        <v>31</v>
      </c>
      <c r="B42" s="111" t="s">
        <v>53</v>
      </c>
      <c r="C42" s="111"/>
      <c r="D42" s="8" t="s">
        <v>81</v>
      </c>
      <c r="E42" s="10" t="s">
        <v>8</v>
      </c>
      <c r="F42" s="10">
        <v>60</v>
      </c>
      <c r="G42" s="10">
        <v>912</v>
      </c>
      <c r="H42" s="10">
        <f t="shared" si="3"/>
        <v>54720</v>
      </c>
      <c r="I42" s="10">
        <f>15*G42</f>
        <v>13680</v>
      </c>
      <c r="J42" s="10">
        <v>13680</v>
      </c>
      <c r="K42" s="10">
        <v>13680</v>
      </c>
      <c r="L42" s="25">
        <v>13680</v>
      </c>
    </row>
    <row r="43" spans="1:12" ht="15" customHeight="1">
      <c r="A43" s="44">
        <f t="shared" si="0"/>
        <v>32</v>
      </c>
      <c r="B43" s="139" t="s">
        <v>148</v>
      </c>
      <c r="C43" s="139"/>
      <c r="D43" s="66" t="s">
        <v>84</v>
      </c>
      <c r="E43" s="65" t="s">
        <v>8</v>
      </c>
      <c r="F43" s="65">
        <v>40</v>
      </c>
      <c r="G43" s="10">
        <v>1082</v>
      </c>
      <c r="H43" s="10">
        <f t="shared" si="3"/>
        <v>43280</v>
      </c>
      <c r="I43" s="10"/>
      <c r="J43" s="10">
        <v>21640</v>
      </c>
      <c r="K43" s="10">
        <v>21640</v>
      </c>
      <c r="L43" s="25"/>
    </row>
    <row r="44" spans="1:12" ht="39" customHeight="1">
      <c r="A44" s="44">
        <f t="shared" si="0"/>
        <v>33</v>
      </c>
      <c r="B44" s="67" t="s">
        <v>94</v>
      </c>
      <c r="C44" s="68"/>
      <c r="D44" s="42" t="s">
        <v>54</v>
      </c>
      <c r="E44" s="41" t="s">
        <v>5</v>
      </c>
      <c r="F44" s="28">
        <v>7</v>
      </c>
      <c r="G44" s="28">
        <v>4738</v>
      </c>
      <c r="H44" s="10">
        <f t="shared" si="3"/>
        <v>33166</v>
      </c>
      <c r="I44" s="28"/>
      <c r="J44" s="28"/>
      <c r="K44" s="28">
        <v>33166</v>
      </c>
      <c r="L44" s="27"/>
    </row>
    <row r="45" spans="1:12" ht="15.75" customHeight="1">
      <c r="A45" s="44">
        <f t="shared" si="0"/>
        <v>34</v>
      </c>
      <c r="B45" s="139" t="s">
        <v>117</v>
      </c>
      <c r="C45" s="139"/>
      <c r="D45" s="8" t="s">
        <v>95</v>
      </c>
      <c r="E45" s="9" t="s">
        <v>5</v>
      </c>
      <c r="F45" s="9">
        <v>1</v>
      </c>
      <c r="G45" s="10">
        <v>300000</v>
      </c>
      <c r="H45" s="10">
        <f t="shared" si="3"/>
        <v>300000</v>
      </c>
      <c r="I45" s="10"/>
      <c r="J45" s="10"/>
      <c r="K45" s="10">
        <v>300000</v>
      </c>
      <c r="L45" s="25"/>
    </row>
    <row r="46" spans="1:12" ht="15.75" customHeight="1">
      <c r="A46" s="44">
        <f t="shared" si="0"/>
        <v>35</v>
      </c>
      <c r="B46" s="139" t="s">
        <v>122</v>
      </c>
      <c r="C46" s="139"/>
      <c r="D46" s="8" t="s">
        <v>121</v>
      </c>
      <c r="E46" s="9" t="s">
        <v>5</v>
      </c>
      <c r="F46" s="9">
        <v>1</v>
      </c>
      <c r="G46" s="10">
        <v>41189</v>
      </c>
      <c r="H46" s="10">
        <f t="shared" si="3"/>
        <v>41189</v>
      </c>
      <c r="I46" s="10"/>
      <c r="J46" s="10">
        <f>G46*F46</f>
        <v>41189</v>
      </c>
      <c r="K46" s="10"/>
      <c r="L46" s="25"/>
    </row>
    <row r="47" spans="1:12" ht="13.5" customHeight="1">
      <c r="A47" s="44">
        <f t="shared" si="0"/>
        <v>36</v>
      </c>
      <c r="B47" s="111" t="s">
        <v>53</v>
      </c>
      <c r="C47" s="111"/>
      <c r="D47" s="8" t="s">
        <v>18</v>
      </c>
      <c r="E47" s="10" t="s">
        <v>5</v>
      </c>
      <c r="F47" s="10">
        <v>80</v>
      </c>
      <c r="G47" s="10">
        <v>822</v>
      </c>
      <c r="H47" s="10">
        <f t="shared" si="3"/>
        <v>65760</v>
      </c>
      <c r="I47" s="10">
        <f>20*G47</f>
        <v>16440</v>
      </c>
      <c r="J47" s="10">
        <v>16440</v>
      </c>
      <c r="K47" s="10">
        <v>16440</v>
      </c>
      <c r="L47" s="25">
        <v>16440</v>
      </c>
    </row>
    <row r="48" spans="1:12" ht="14.25" customHeight="1">
      <c r="A48" s="44">
        <f t="shared" si="0"/>
        <v>37</v>
      </c>
      <c r="B48" s="111" t="s">
        <v>53</v>
      </c>
      <c r="C48" s="111"/>
      <c r="D48" s="8" t="s">
        <v>47</v>
      </c>
      <c r="E48" s="10" t="s">
        <v>5</v>
      </c>
      <c r="F48" s="10">
        <v>100</v>
      </c>
      <c r="G48" s="10">
        <v>274</v>
      </c>
      <c r="H48" s="10">
        <f t="shared" si="3"/>
        <v>27400</v>
      </c>
      <c r="I48" s="10">
        <f>25*G48</f>
        <v>6850</v>
      </c>
      <c r="J48" s="10">
        <v>6850</v>
      </c>
      <c r="K48" s="10">
        <v>6850</v>
      </c>
      <c r="L48" s="25">
        <v>6850</v>
      </c>
    </row>
    <row r="49" spans="1:12" ht="14.25" customHeight="1" thickBot="1">
      <c r="A49" s="102" t="s">
        <v>19</v>
      </c>
      <c r="B49" s="103"/>
      <c r="C49" s="103"/>
      <c r="D49" s="104"/>
      <c r="E49" s="35" t="s">
        <v>20</v>
      </c>
      <c r="F49" s="57"/>
      <c r="G49" s="57"/>
      <c r="H49" s="35">
        <f>SUM(H12:H48)</f>
        <v>10239705</v>
      </c>
      <c r="I49" s="35">
        <f>SUM(I12:I48)</f>
        <v>1743381</v>
      </c>
      <c r="J49" s="35">
        <f>SUM(J12:J48)</f>
        <v>3069139</v>
      </c>
      <c r="K49" s="35">
        <f>SUM(K12:K48)</f>
        <v>3012084</v>
      </c>
      <c r="L49" s="36">
        <f>SUM(L12:L48)</f>
        <v>2415101</v>
      </c>
    </row>
    <row r="50" spans="1:12" ht="12.75" customHeight="1">
      <c r="A50" s="1"/>
      <c r="B50" s="143"/>
      <c r="C50" s="143"/>
      <c r="D50" s="101" t="s">
        <v>87</v>
      </c>
      <c r="E50" s="22"/>
      <c r="F50" s="22"/>
      <c r="G50" s="22"/>
      <c r="H50" s="22"/>
      <c r="I50" s="39"/>
      <c r="J50" s="23"/>
      <c r="K50" s="23"/>
      <c r="L50" s="24"/>
    </row>
    <row r="51" spans="1:12" ht="14.25" customHeight="1">
      <c r="A51" s="21"/>
      <c r="B51" s="130"/>
      <c r="C51" s="130"/>
      <c r="D51" s="101"/>
      <c r="E51" s="22"/>
      <c r="F51" s="22"/>
      <c r="G51" s="22"/>
      <c r="H51" s="22"/>
      <c r="I51" s="39"/>
      <c r="J51" s="23"/>
      <c r="K51" s="23"/>
      <c r="L51" s="24"/>
    </row>
    <row r="52" spans="1:12" ht="14.25" customHeight="1">
      <c r="A52" s="21"/>
      <c r="B52" s="130"/>
      <c r="C52" s="130"/>
      <c r="D52" s="101"/>
      <c r="E52" s="22"/>
      <c r="F52" s="22"/>
      <c r="G52" s="22"/>
      <c r="H52" s="22"/>
      <c r="I52" s="39"/>
      <c r="J52" s="23"/>
      <c r="K52" s="23"/>
      <c r="L52" s="24"/>
    </row>
    <row r="53" spans="1:12" ht="15.75" customHeight="1">
      <c r="A53" s="82">
        <v>1</v>
      </c>
      <c r="B53" s="67" t="s">
        <v>53</v>
      </c>
      <c r="C53" s="68"/>
      <c r="D53" s="101"/>
      <c r="E53" s="10"/>
      <c r="F53" s="5"/>
      <c r="G53" s="5"/>
      <c r="H53" s="5"/>
      <c r="I53" s="5"/>
      <c r="J53" s="6"/>
      <c r="K53" s="6"/>
      <c r="L53" s="7"/>
    </row>
    <row r="54" spans="1:12" ht="15" customHeight="1">
      <c r="A54" s="105"/>
      <c r="B54" s="85"/>
      <c r="C54" s="86"/>
      <c r="D54" s="11" t="s">
        <v>29</v>
      </c>
      <c r="E54" s="10" t="s">
        <v>5</v>
      </c>
      <c r="F54" s="10">
        <v>660</v>
      </c>
      <c r="G54" s="10">
        <v>366</v>
      </c>
      <c r="H54" s="10">
        <f>F54*G54</f>
        <v>241560</v>
      </c>
      <c r="I54" s="10">
        <f>165*G54</f>
        <v>60390</v>
      </c>
      <c r="J54" s="10">
        <v>60390</v>
      </c>
      <c r="K54" s="10">
        <v>60390</v>
      </c>
      <c r="L54" s="25">
        <v>60390</v>
      </c>
    </row>
    <row r="55" spans="1:12" ht="27.75" customHeight="1">
      <c r="A55" s="105"/>
      <c r="B55" s="85"/>
      <c r="C55" s="86"/>
      <c r="D55" s="29" t="s">
        <v>77</v>
      </c>
      <c r="E55" s="10" t="s">
        <v>32</v>
      </c>
      <c r="F55" s="10">
        <v>12</v>
      </c>
      <c r="G55" s="10">
        <v>262229</v>
      </c>
      <c r="H55" s="10">
        <f>F55*G55</f>
        <v>3146748</v>
      </c>
      <c r="I55" s="10">
        <f>3*G55</f>
        <v>786687</v>
      </c>
      <c r="J55" s="10">
        <v>786687</v>
      </c>
      <c r="K55" s="10">
        <v>786687</v>
      </c>
      <c r="L55" s="25">
        <v>786687</v>
      </c>
    </row>
    <row r="56" spans="1:12" ht="15" customHeight="1">
      <c r="A56" s="84"/>
      <c r="B56" s="87"/>
      <c r="C56" s="88"/>
      <c r="D56" s="26" t="s">
        <v>41</v>
      </c>
      <c r="E56" s="10" t="s">
        <v>32</v>
      </c>
      <c r="F56" s="10">
        <v>12</v>
      </c>
      <c r="G56" s="10">
        <v>9297</v>
      </c>
      <c r="H56" s="10">
        <f>F56*G56</f>
        <v>111564</v>
      </c>
      <c r="I56" s="10">
        <f>3*G56</f>
        <v>27891</v>
      </c>
      <c r="J56" s="10">
        <v>27891</v>
      </c>
      <c r="K56" s="10">
        <v>27891</v>
      </c>
      <c r="L56" s="25">
        <v>27891</v>
      </c>
    </row>
    <row r="57" spans="1:12" ht="12.75" customHeight="1">
      <c r="A57" s="82">
        <f>1+A53</f>
        <v>2</v>
      </c>
      <c r="B57" s="67" t="s">
        <v>92</v>
      </c>
      <c r="C57" s="68"/>
      <c r="D57" s="137" t="s">
        <v>37</v>
      </c>
      <c r="E57" s="98" t="s">
        <v>5</v>
      </c>
      <c r="F57" s="96">
        <v>60</v>
      </c>
      <c r="G57" s="98">
        <v>2491</v>
      </c>
      <c r="H57" s="98">
        <f>F57*G57</f>
        <v>149460</v>
      </c>
      <c r="I57" s="98">
        <f>15*G57</f>
        <v>37365</v>
      </c>
      <c r="J57" s="98">
        <v>37365</v>
      </c>
      <c r="K57" s="98">
        <v>37365</v>
      </c>
      <c r="L57" s="94">
        <v>37365</v>
      </c>
    </row>
    <row r="58" spans="1:12" ht="15.75" customHeight="1">
      <c r="A58" s="100"/>
      <c r="B58" s="87"/>
      <c r="C58" s="88"/>
      <c r="D58" s="138"/>
      <c r="E58" s="99"/>
      <c r="F58" s="97"/>
      <c r="G58" s="99"/>
      <c r="H58" s="99"/>
      <c r="I58" s="99"/>
      <c r="J58" s="99"/>
      <c r="K58" s="99"/>
      <c r="L58" s="95"/>
    </row>
    <row r="59" spans="1:12" ht="27" customHeight="1">
      <c r="A59" s="82">
        <v>3</v>
      </c>
      <c r="B59" s="67" t="s">
        <v>105</v>
      </c>
      <c r="C59" s="68"/>
      <c r="D59" s="11" t="s">
        <v>102</v>
      </c>
      <c r="E59" s="10" t="s">
        <v>7</v>
      </c>
      <c r="F59" s="12">
        <v>270</v>
      </c>
      <c r="G59" s="10">
        <v>185</v>
      </c>
      <c r="H59" s="10">
        <f>F59*G59</f>
        <v>49950</v>
      </c>
      <c r="I59" s="10">
        <v>49950</v>
      </c>
      <c r="J59" s="10"/>
      <c r="K59" s="10"/>
      <c r="L59" s="25"/>
    </row>
    <row r="60" spans="1:12" ht="15" customHeight="1">
      <c r="A60" s="100"/>
      <c r="B60" s="87"/>
      <c r="C60" s="88"/>
      <c r="D60" s="11" t="s">
        <v>100</v>
      </c>
      <c r="E60" s="10" t="s">
        <v>7</v>
      </c>
      <c r="F60" s="12">
        <v>10</v>
      </c>
      <c r="G60" s="10">
        <v>714</v>
      </c>
      <c r="H60" s="10">
        <f>F60*G60</f>
        <v>7140</v>
      </c>
      <c r="I60" s="10">
        <v>7140</v>
      </c>
      <c r="J60" s="10"/>
      <c r="K60" s="10"/>
      <c r="L60" s="25"/>
    </row>
    <row r="61" spans="1:12" ht="14.25" customHeight="1">
      <c r="A61" s="45">
        <v>4</v>
      </c>
      <c r="B61" s="67" t="s">
        <v>98</v>
      </c>
      <c r="C61" s="68"/>
      <c r="D61" s="11" t="s">
        <v>101</v>
      </c>
      <c r="E61" s="10" t="s">
        <v>7</v>
      </c>
      <c r="F61" s="12">
        <v>12</v>
      </c>
      <c r="G61" s="10">
        <v>478</v>
      </c>
      <c r="H61" s="10">
        <f aca="true" t="shared" si="4" ref="H61:H99">F61*G61</f>
        <v>5736</v>
      </c>
      <c r="I61" s="10">
        <v>5736</v>
      </c>
      <c r="J61" s="10"/>
      <c r="K61" s="10"/>
      <c r="L61" s="25"/>
    </row>
    <row r="62" spans="1:12" ht="15" customHeight="1">
      <c r="A62" s="82">
        <v>5</v>
      </c>
      <c r="B62" s="67" t="s">
        <v>106</v>
      </c>
      <c r="C62" s="68"/>
      <c r="D62" s="11" t="s">
        <v>101</v>
      </c>
      <c r="E62" s="10" t="s">
        <v>7</v>
      </c>
      <c r="F62" s="12">
        <v>6</v>
      </c>
      <c r="G62" s="10">
        <v>478</v>
      </c>
      <c r="H62" s="10">
        <f t="shared" si="4"/>
        <v>2868</v>
      </c>
      <c r="I62" s="10">
        <v>2868</v>
      </c>
      <c r="J62" s="10"/>
      <c r="K62" s="10"/>
      <c r="L62" s="25"/>
    </row>
    <row r="63" spans="1:12" ht="15" customHeight="1">
      <c r="A63" s="84"/>
      <c r="B63" s="87"/>
      <c r="C63" s="88"/>
      <c r="D63" s="11" t="s">
        <v>68</v>
      </c>
      <c r="E63" s="10" t="s">
        <v>5</v>
      </c>
      <c r="F63" s="12">
        <v>1</v>
      </c>
      <c r="G63" s="10">
        <v>4253</v>
      </c>
      <c r="H63" s="10">
        <f t="shared" si="4"/>
        <v>4253</v>
      </c>
      <c r="I63" s="10">
        <v>4253</v>
      </c>
      <c r="J63" s="10"/>
      <c r="K63" s="10"/>
      <c r="L63" s="25"/>
    </row>
    <row r="64" spans="1:12" ht="15" customHeight="1">
      <c r="A64" s="45">
        <v>6</v>
      </c>
      <c r="B64" s="67" t="s">
        <v>126</v>
      </c>
      <c r="C64" s="68"/>
      <c r="D64" s="11" t="s">
        <v>100</v>
      </c>
      <c r="E64" s="10" t="s">
        <v>7</v>
      </c>
      <c r="F64" s="12">
        <v>5</v>
      </c>
      <c r="G64" s="10">
        <v>714</v>
      </c>
      <c r="H64" s="10">
        <f t="shared" si="4"/>
        <v>3570</v>
      </c>
      <c r="I64" s="10">
        <v>3570</v>
      </c>
      <c r="J64" s="10"/>
      <c r="K64" s="10"/>
      <c r="L64" s="25"/>
    </row>
    <row r="65" spans="1:12" ht="13.5" customHeight="1">
      <c r="A65" s="82">
        <v>7</v>
      </c>
      <c r="B65" s="67" t="s">
        <v>127</v>
      </c>
      <c r="C65" s="68"/>
      <c r="D65" s="11" t="s">
        <v>68</v>
      </c>
      <c r="E65" s="10" t="s">
        <v>5</v>
      </c>
      <c r="F65" s="12">
        <v>1</v>
      </c>
      <c r="G65" s="10">
        <v>4253</v>
      </c>
      <c r="H65" s="10">
        <f t="shared" si="4"/>
        <v>4253</v>
      </c>
      <c r="I65" s="10">
        <v>4253</v>
      </c>
      <c r="J65" s="10"/>
      <c r="K65" s="10"/>
      <c r="L65" s="25"/>
    </row>
    <row r="66" spans="1:12" ht="13.5" customHeight="1">
      <c r="A66" s="100"/>
      <c r="B66" s="87"/>
      <c r="C66" s="88"/>
      <c r="D66" s="11" t="s">
        <v>128</v>
      </c>
      <c r="E66" s="10" t="s">
        <v>5</v>
      </c>
      <c r="F66" s="12">
        <v>12</v>
      </c>
      <c r="G66" s="10">
        <v>1306</v>
      </c>
      <c r="H66" s="10">
        <f t="shared" si="4"/>
        <v>15672</v>
      </c>
      <c r="I66" s="10">
        <v>15672</v>
      </c>
      <c r="J66" s="10"/>
      <c r="K66" s="10"/>
      <c r="L66" s="25"/>
    </row>
    <row r="67" spans="1:12" ht="14.25" customHeight="1">
      <c r="A67" s="82">
        <v>8</v>
      </c>
      <c r="B67" s="67" t="s">
        <v>97</v>
      </c>
      <c r="C67" s="68"/>
      <c r="D67" s="11" t="s">
        <v>101</v>
      </c>
      <c r="E67" s="10" t="s">
        <v>7</v>
      </c>
      <c r="F67" s="12">
        <v>30</v>
      </c>
      <c r="G67" s="10">
        <v>478</v>
      </c>
      <c r="H67" s="10">
        <f t="shared" si="4"/>
        <v>14340</v>
      </c>
      <c r="I67" s="10">
        <v>14340</v>
      </c>
      <c r="J67" s="10"/>
      <c r="K67" s="10"/>
      <c r="L67" s="25"/>
    </row>
    <row r="68" spans="1:12" ht="24.75" customHeight="1">
      <c r="A68" s="84"/>
      <c r="B68" s="87"/>
      <c r="C68" s="88"/>
      <c r="D68" s="11" t="s">
        <v>102</v>
      </c>
      <c r="E68" s="10" t="s">
        <v>7</v>
      </c>
      <c r="F68" s="12">
        <v>50</v>
      </c>
      <c r="G68" s="10">
        <v>185</v>
      </c>
      <c r="H68" s="10">
        <f t="shared" si="4"/>
        <v>9250</v>
      </c>
      <c r="I68" s="10">
        <v>9250</v>
      </c>
      <c r="J68" s="10"/>
      <c r="K68" s="10"/>
      <c r="L68" s="25"/>
    </row>
    <row r="69" spans="1:12" ht="15" customHeight="1">
      <c r="A69" s="58">
        <v>9</v>
      </c>
      <c r="B69" s="67" t="s">
        <v>129</v>
      </c>
      <c r="C69" s="68"/>
      <c r="D69" s="11" t="s">
        <v>100</v>
      </c>
      <c r="E69" s="10" t="s">
        <v>7</v>
      </c>
      <c r="F69" s="12">
        <v>6</v>
      </c>
      <c r="G69" s="10">
        <v>714</v>
      </c>
      <c r="H69" s="10">
        <f t="shared" si="4"/>
        <v>4284</v>
      </c>
      <c r="I69" s="10"/>
      <c r="J69" s="10">
        <v>4284</v>
      </c>
      <c r="K69" s="10"/>
      <c r="L69" s="25"/>
    </row>
    <row r="70" spans="1:12" ht="13.5" customHeight="1">
      <c r="A70" s="58">
        <v>10</v>
      </c>
      <c r="B70" s="67" t="s">
        <v>130</v>
      </c>
      <c r="C70" s="68"/>
      <c r="D70" s="11" t="s">
        <v>86</v>
      </c>
      <c r="E70" s="10" t="s">
        <v>5</v>
      </c>
      <c r="F70" s="12">
        <v>1</v>
      </c>
      <c r="G70" s="10">
        <v>4712</v>
      </c>
      <c r="H70" s="10">
        <f t="shared" si="4"/>
        <v>4712</v>
      </c>
      <c r="I70" s="10"/>
      <c r="J70" s="10">
        <v>4712</v>
      </c>
      <c r="K70" s="10"/>
      <c r="L70" s="25"/>
    </row>
    <row r="71" spans="1:12" ht="14.25" customHeight="1">
      <c r="A71" s="82">
        <v>11</v>
      </c>
      <c r="B71" s="67" t="s">
        <v>131</v>
      </c>
      <c r="C71" s="68"/>
      <c r="D71" s="11" t="s">
        <v>101</v>
      </c>
      <c r="E71" s="10" t="s">
        <v>7</v>
      </c>
      <c r="F71" s="12">
        <v>40</v>
      </c>
      <c r="G71" s="10">
        <v>478</v>
      </c>
      <c r="H71" s="10">
        <f t="shared" si="4"/>
        <v>19120</v>
      </c>
      <c r="I71" s="10"/>
      <c r="J71" s="10">
        <v>19120</v>
      </c>
      <c r="K71" s="10"/>
      <c r="L71" s="25"/>
    </row>
    <row r="72" spans="1:12" ht="27.75" customHeight="1">
      <c r="A72" s="83"/>
      <c r="B72" s="85"/>
      <c r="C72" s="86"/>
      <c r="D72" s="11" t="s">
        <v>102</v>
      </c>
      <c r="E72" s="10" t="s">
        <v>7</v>
      </c>
      <c r="F72" s="12">
        <v>60</v>
      </c>
      <c r="G72" s="10">
        <v>185</v>
      </c>
      <c r="H72" s="10">
        <f t="shared" si="4"/>
        <v>11100</v>
      </c>
      <c r="I72" s="10"/>
      <c r="J72" s="10">
        <v>11100</v>
      </c>
      <c r="K72" s="10"/>
      <c r="L72" s="25"/>
    </row>
    <row r="73" spans="1:12" ht="13.5" customHeight="1">
      <c r="A73" s="82">
        <v>12</v>
      </c>
      <c r="B73" s="67" t="s">
        <v>132</v>
      </c>
      <c r="C73" s="68"/>
      <c r="D73" s="11" t="s">
        <v>133</v>
      </c>
      <c r="E73" s="10" t="s">
        <v>5</v>
      </c>
      <c r="F73" s="12">
        <v>1</v>
      </c>
      <c r="G73" s="10">
        <v>2538</v>
      </c>
      <c r="H73" s="10">
        <f t="shared" si="4"/>
        <v>2538</v>
      </c>
      <c r="I73" s="10"/>
      <c r="J73" s="10">
        <v>2538</v>
      </c>
      <c r="K73" s="10"/>
      <c r="L73" s="25"/>
    </row>
    <row r="74" spans="1:12" ht="15" customHeight="1">
      <c r="A74" s="83"/>
      <c r="B74" s="85"/>
      <c r="C74" s="86"/>
      <c r="D74" s="11" t="s">
        <v>101</v>
      </c>
      <c r="E74" s="10" t="s">
        <v>7</v>
      </c>
      <c r="F74" s="12">
        <v>30</v>
      </c>
      <c r="G74" s="10">
        <v>478</v>
      </c>
      <c r="H74" s="10">
        <f t="shared" si="4"/>
        <v>14340</v>
      </c>
      <c r="I74" s="10"/>
      <c r="J74" s="10">
        <v>14340</v>
      </c>
      <c r="K74" s="10"/>
      <c r="L74" s="25"/>
    </row>
    <row r="75" spans="1:12" ht="24.75" customHeight="1">
      <c r="A75" s="84"/>
      <c r="B75" s="87"/>
      <c r="C75" s="88"/>
      <c r="D75" s="11" t="s">
        <v>102</v>
      </c>
      <c r="E75" s="10" t="s">
        <v>7</v>
      </c>
      <c r="F75" s="12">
        <v>50</v>
      </c>
      <c r="G75" s="10">
        <v>185</v>
      </c>
      <c r="H75" s="10">
        <f t="shared" si="4"/>
        <v>9250</v>
      </c>
      <c r="I75" s="10"/>
      <c r="J75" s="10">
        <v>9250</v>
      </c>
      <c r="K75" s="10"/>
      <c r="L75" s="25"/>
    </row>
    <row r="76" spans="1:12" ht="14.25" customHeight="1">
      <c r="A76" s="58">
        <v>13</v>
      </c>
      <c r="B76" s="67" t="s">
        <v>96</v>
      </c>
      <c r="C76" s="68"/>
      <c r="D76" s="11" t="s">
        <v>86</v>
      </c>
      <c r="E76" s="10" t="s">
        <v>5</v>
      </c>
      <c r="F76" s="12">
        <v>1</v>
      </c>
      <c r="G76" s="10">
        <v>4712</v>
      </c>
      <c r="H76" s="10">
        <f t="shared" si="4"/>
        <v>4712</v>
      </c>
      <c r="I76" s="10"/>
      <c r="J76" s="10">
        <v>4712</v>
      </c>
      <c r="K76" s="10"/>
      <c r="L76" s="25"/>
    </row>
    <row r="77" spans="1:12" ht="14.25" customHeight="1">
      <c r="A77" s="58">
        <v>14</v>
      </c>
      <c r="B77" s="67" t="s">
        <v>107</v>
      </c>
      <c r="C77" s="68"/>
      <c r="D77" s="11" t="s">
        <v>100</v>
      </c>
      <c r="E77" s="10" t="s">
        <v>7</v>
      </c>
      <c r="F77" s="12">
        <v>5</v>
      </c>
      <c r="G77" s="10">
        <v>714</v>
      </c>
      <c r="H77" s="10">
        <f t="shared" si="4"/>
        <v>3570</v>
      </c>
      <c r="I77" s="10"/>
      <c r="J77" s="10">
        <v>3570</v>
      </c>
      <c r="K77" s="10"/>
      <c r="L77" s="25"/>
    </row>
    <row r="78" spans="1:12" ht="15" customHeight="1">
      <c r="A78" s="58">
        <v>15</v>
      </c>
      <c r="B78" s="67" t="s">
        <v>134</v>
      </c>
      <c r="C78" s="68"/>
      <c r="D78" s="11" t="s">
        <v>100</v>
      </c>
      <c r="E78" s="10" t="s">
        <v>7</v>
      </c>
      <c r="F78" s="12">
        <v>5</v>
      </c>
      <c r="G78" s="10">
        <v>714</v>
      </c>
      <c r="H78" s="10">
        <f t="shared" si="4"/>
        <v>3570</v>
      </c>
      <c r="I78" s="10"/>
      <c r="J78" s="10">
        <v>3570</v>
      </c>
      <c r="K78" s="10"/>
      <c r="L78" s="25"/>
    </row>
    <row r="79" spans="1:12" ht="14.25" customHeight="1">
      <c r="A79" s="58">
        <v>16</v>
      </c>
      <c r="B79" s="67" t="s">
        <v>135</v>
      </c>
      <c r="C79" s="68"/>
      <c r="D79" s="11" t="s">
        <v>86</v>
      </c>
      <c r="E79" s="10" t="s">
        <v>5</v>
      </c>
      <c r="F79" s="12">
        <v>1</v>
      </c>
      <c r="G79" s="10">
        <v>4712</v>
      </c>
      <c r="H79" s="10">
        <f t="shared" si="4"/>
        <v>4712</v>
      </c>
      <c r="I79" s="10"/>
      <c r="J79" s="10">
        <v>4712</v>
      </c>
      <c r="K79" s="10"/>
      <c r="L79" s="25"/>
    </row>
    <row r="80" spans="1:12" ht="15" customHeight="1">
      <c r="A80" s="82">
        <v>17</v>
      </c>
      <c r="B80" s="67" t="s">
        <v>136</v>
      </c>
      <c r="C80" s="68"/>
      <c r="D80" s="11" t="s">
        <v>103</v>
      </c>
      <c r="E80" s="10" t="s">
        <v>7</v>
      </c>
      <c r="F80" s="12">
        <v>40</v>
      </c>
      <c r="G80" s="10">
        <v>264</v>
      </c>
      <c r="H80" s="10">
        <f t="shared" si="4"/>
        <v>10560</v>
      </c>
      <c r="I80" s="10"/>
      <c r="J80" s="10">
        <v>10560</v>
      </c>
      <c r="K80" s="10"/>
      <c r="L80" s="25"/>
    </row>
    <row r="81" spans="1:12" ht="14.25" customHeight="1">
      <c r="A81" s="83"/>
      <c r="B81" s="85"/>
      <c r="C81" s="86"/>
      <c r="D81" s="11" t="s">
        <v>101</v>
      </c>
      <c r="E81" s="10" t="s">
        <v>7</v>
      </c>
      <c r="F81" s="12">
        <v>40</v>
      </c>
      <c r="G81" s="10">
        <v>478</v>
      </c>
      <c r="H81" s="10">
        <f t="shared" si="4"/>
        <v>19120</v>
      </c>
      <c r="I81" s="10"/>
      <c r="J81" s="10">
        <v>19120</v>
      </c>
      <c r="K81" s="10"/>
      <c r="L81" s="25"/>
    </row>
    <row r="82" spans="1:12" ht="27" customHeight="1">
      <c r="A82" s="84"/>
      <c r="B82" s="87"/>
      <c r="C82" s="88"/>
      <c r="D82" s="11" t="s">
        <v>102</v>
      </c>
      <c r="E82" s="10" t="s">
        <v>7</v>
      </c>
      <c r="F82" s="12">
        <v>100</v>
      </c>
      <c r="G82" s="10">
        <v>185</v>
      </c>
      <c r="H82" s="10">
        <f t="shared" si="4"/>
        <v>18500</v>
      </c>
      <c r="I82" s="10"/>
      <c r="J82" s="10">
        <v>18500</v>
      </c>
      <c r="K82" s="10"/>
      <c r="L82" s="25"/>
    </row>
    <row r="83" spans="1:12" ht="14.25" customHeight="1">
      <c r="A83" s="58">
        <v>18</v>
      </c>
      <c r="B83" s="67" t="s">
        <v>137</v>
      </c>
      <c r="C83" s="68"/>
      <c r="D83" s="11" t="s">
        <v>100</v>
      </c>
      <c r="E83" s="10" t="s">
        <v>7</v>
      </c>
      <c r="F83" s="12">
        <v>20</v>
      </c>
      <c r="G83" s="10">
        <v>714</v>
      </c>
      <c r="H83" s="10">
        <f t="shared" si="4"/>
        <v>14280</v>
      </c>
      <c r="I83" s="10"/>
      <c r="J83" s="10"/>
      <c r="K83" s="10">
        <v>14280</v>
      </c>
      <c r="L83" s="25"/>
    </row>
    <row r="84" spans="1:12" ht="14.25" customHeight="1">
      <c r="A84" s="82">
        <v>19</v>
      </c>
      <c r="B84" s="67" t="s">
        <v>138</v>
      </c>
      <c r="C84" s="68"/>
      <c r="D84" s="11" t="s">
        <v>68</v>
      </c>
      <c r="E84" s="10" t="s">
        <v>5</v>
      </c>
      <c r="F84" s="12">
        <v>1</v>
      </c>
      <c r="G84" s="10">
        <v>4253</v>
      </c>
      <c r="H84" s="10">
        <f t="shared" si="4"/>
        <v>4253</v>
      </c>
      <c r="I84" s="10"/>
      <c r="J84" s="10"/>
      <c r="K84" s="10">
        <v>4253</v>
      </c>
      <c r="L84" s="25"/>
    </row>
    <row r="85" spans="1:12" ht="14.25" customHeight="1">
      <c r="A85" s="84"/>
      <c r="B85" s="87"/>
      <c r="C85" s="88"/>
      <c r="D85" s="11" t="s">
        <v>128</v>
      </c>
      <c r="E85" s="10" t="s">
        <v>5</v>
      </c>
      <c r="F85" s="12">
        <v>10</v>
      </c>
      <c r="G85" s="10">
        <v>1306</v>
      </c>
      <c r="H85" s="10">
        <f t="shared" si="4"/>
        <v>13060</v>
      </c>
      <c r="I85" s="10"/>
      <c r="J85" s="10"/>
      <c r="K85" s="10">
        <v>13060</v>
      </c>
      <c r="L85" s="25"/>
    </row>
    <row r="86" spans="1:12" ht="14.25" customHeight="1">
      <c r="A86" s="58">
        <v>20</v>
      </c>
      <c r="B86" s="67" t="s">
        <v>104</v>
      </c>
      <c r="C86" s="68"/>
      <c r="D86" s="11" t="s">
        <v>68</v>
      </c>
      <c r="E86" s="10" t="s">
        <v>5</v>
      </c>
      <c r="F86" s="12">
        <v>1</v>
      </c>
      <c r="G86" s="10">
        <v>4253</v>
      </c>
      <c r="H86" s="10">
        <f t="shared" si="4"/>
        <v>4253</v>
      </c>
      <c r="I86" s="10"/>
      <c r="J86" s="10"/>
      <c r="K86" s="10">
        <v>4253</v>
      </c>
      <c r="L86" s="25"/>
    </row>
    <row r="87" spans="1:12" ht="14.25" customHeight="1">
      <c r="A87" s="58">
        <v>21</v>
      </c>
      <c r="B87" s="67" t="s">
        <v>139</v>
      </c>
      <c r="C87" s="68"/>
      <c r="D87" s="11" t="s">
        <v>68</v>
      </c>
      <c r="E87" s="10" t="s">
        <v>5</v>
      </c>
      <c r="F87" s="12">
        <v>1</v>
      </c>
      <c r="G87" s="10">
        <v>4253</v>
      </c>
      <c r="H87" s="10">
        <f t="shared" si="4"/>
        <v>4253</v>
      </c>
      <c r="I87" s="10"/>
      <c r="J87" s="10"/>
      <c r="K87" s="10">
        <v>4253</v>
      </c>
      <c r="L87" s="25"/>
    </row>
    <row r="88" spans="1:12" ht="14.25" customHeight="1">
      <c r="A88" s="82">
        <v>22</v>
      </c>
      <c r="B88" s="67" t="s">
        <v>140</v>
      </c>
      <c r="C88" s="68"/>
      <c r="D88" s="11" t="s">
        <v>100</v>
      </c>
      <c r="E88" s="10" t="s">
        <v>7</v>
      </c>
      <c r="F88" s="12">
        <v>10</v>
      </c>
      <c r="G88" s="10">
        <v>714</v>
      </c>
      <c r="H88" s="10">
        <f t="shared" si="4"/>
        <v>7140</v>
      </c>
      <c r="I88" s="10"/>
      <c r="J88" s="10"/>
      <c r="K88" s="10">
        <v>7140</v>
      </c>
      <c r="L88" s="25"/>
    </row>
    <row r="89" spans="1:12" ht="13.5" customHeight="1">
      <c r="A89" s="100"/>
      <c r="B89" s="87"/>
      <c r="C89" s="88"/>
      <c r="D89" s="11" t="s">
        <v>141</v>
      </c>
      <c r="E89" s="10" t="s">
        <v>7</v>
      </c>
      <c r="F89" s="12">
        <v>5</v>
      </c>
      <c r="G89" s="10">
        <v>494</v>
      </c>
      <c r="H89" s="10">
        <f t="shared" si="4"/>
        <v>2470</v>
      </c>
      <c r="I89" s="10"/>
      <c r="J89" s="10"/>
      <c r="K89" s="10">
        <v>2470</v>
      </c>
      <c r="L89" s="25"/>
    </row>
    <row r="90" spans="1:12" ht="14.25" customHeight="1">
      <c r="A90" s="58">
        <v>23</v>
      </c>
      <c r="B90" s="67" t="s">
        <v>142</v>
      </c>
      <c r="C90" s="68"/>
      <c r="D90" s="11" t="s">
        <v>86</v>
      </c>
      <c r="E90" s="10" t="s">
        <v>5</v>
      </c>
      <c r="F90" s="12">
        <v>1</v>
      </c>
      <c r="G90" s="10">
        <v>4712</v>
      </c>
      <c r="H90" s="10">
        <f t="shared" si="4"/>
        <v>4712</v>
      </c>
      <c r="I90" s="10"/>
      <c r="J90" s="10"/>
      <c r="K90" s="10">
        <v>4712</v>
      </c>
      <c r="L90" s="25"/>
    </row>
    <row r="91" spans="1:12" ht="14.25" customHeight="1">
      <c r="A91" s="82">
        <v>24</v>
      </c>
      <c r="B91" s="67" t="s">
        <v>143</v>
      </c>
      <c r="C91" s="68"/>
      <c r="D91" s="11" t="s">
        <v>99</v>
      </c>
      <c r="E91" s="10" t="s">
        <v>7</v>
      </c>
      <c r="F91" s="12">
        <v>15</v>
      </c>
      <c r="G91" s="10">
        <v>831</v>
      </c>
      <c r="H91" s="10">
        <f t="shared" si="4"/>
        <v>12465</v>
      </c>
      <c r="I91" s="10"/>
      <c r="J91" s="10"/>
      <c r="K91" s="10">
        <v>12465</v>
      </c>
      <c r="L91" s="25"/>
    </row>
    <row r="92" spans="1:12" ht="14.25" customHeight="1">
      <c r="A92" s="83"/>
      <c r="B92" s="85"/>
      <c r="C92" s="86"/>
      <c r="D92" s="11" t="s">
        <v>68</v>
      </c>
      <c r="E92" s="10" t="s">
        <v>5</v>
      </c>
      <c r="F92" s="12">
        <v>1</v>
      </c>
      <c r="G92" s="10">
        <v>4253</v>
      </c>
      <c r="H92" s="10">
        <f t="shared" si="4"/>
        <v>4253</v>
      </c>
      <c r="I92" s="10"/>
      <c r="J92" s="10"/>
      <c r="K92" s="10">
        <v>4253</v>
      </c>
      <c r="L92" s="25"/>
    </row>
    <row r="93" spans="1:12" ht="14.25" customHeight="1">
      <c r="A93" s="84"/>
      <c r="B93" s="87"/>
      <c r="C93" s="88"/>
      <c r="D93" s="11" t="s">
        <v>133</v>
      </c>
      <c r="E93" s="10" t="s">
        <v>5</v>
      </c>
      <c r="F93" s="12">
        <v>2</v>
      </c>
      <c r="G93" s="10">
        <v>2538</v>
      </c>
      <c r="H93" s="10">
        <f t="shared" si="4"/>
        <v>5076</v>
      </c>
      <c r="I93" s="10"/>
      <c r="J93" s="10"/>
      <c r="K93" s="10">
        <v>5076</v>
      </c>
      <c r="L93" s="25"/>
    </row>
    <row r="94" spans="1:12" ht="14.25" customHeight="1">
      <c r="A94" s="58">
        <v>25</v>
      </c>
      <c r="B94" s="67" t="s">
        <v>144</v>
      </c>
      <c r="C94" s="68"/>
      <c r="D94" s="11" t="s">
        <v>100</v>
      </c>
      <c r="E94" s="10" t="s">
        <v>7</v>
      </c>
      <c r="F94" s="12">
        <v>10</v>
      </c>
      <c r="G94" s="10">
        <v>714</v>
      </c>
      <c r="H94" s="10">
        <f t="shared" si="4"/>
        <v>7140</v>
      </c>
      <c r="I94" s="10"/>
      <c r="J94" s="10"/>
      <c r="K94" s="10">
        <v>7140</v>
      </c>
      <c r="L94" s="25"/>
    </row>
    <row r="95" spans="1:12" ht="14.25" customHeight="1">
      <c r="A95" s="58">
        <v>26</v>
      </c>
      <c r="B95" s="67" t="s">
        <v>145</v>
      </c>
      <c r="C95" s="68"/>
      <c r="D95" s="11" t="s">
        <v>68</v>
      </c>
      <c r="E95" s="10" t="s">
        <v>5</v>
      </c>
      <c r="F95" s="12">
        <v>1</v>
      </c>
      <c r="G95" s="10">
        <v>4253</v>
      </c>
      <c r="H95" s="10">
        <f t="shared" si="4"/>
        <v>4253</v>
      </c>
      <c r="I95" s="10"/>
      <c r="J95" s="10"/>
      <c r="K95" s="10"/>
      <c r="L95" s="25">
        <v>4253</v>
      </c>
    </row>
    <row r="96" spans="1:12" ht="14.25" customHeight="1">
      <c r="A96" s="82">
        <v>27</v>
      </c>
      <c r="B96" s="67" t="s">
        <v>146</v>
      </c>
      <c r="C96" s="68"/>
      <c r="D96" s="11" t="s">
        <v>86</v>
      </c>
      <c r="E96" s="10" t="s">
        <v>5</v>
      </c>
      <c r="F96" s="12">
        <v>1</v>
      </c>
      <c r="G96" s="10">
        <v>4712</v>
      </c>
      <c r="H96" s="10">
        <f t="shared" si="4"/>
        <v>4712</v>
      </c>
      <c r="I96" s="10"/>
      <c r="J96" s="10"/>
      <c r="K96" s="10"/>
      <c r="L96" s="25">
        <v>4712</v>
      </c>
    </row>
    <row r="97" spans="1:12" ht="13.5" customHeight="1">
      <c r="A97" s="100"/>
      <c r="B97" s="87"/>
      <c r="C97" s="88"/>
      <c r="D97" s="11" t="s">
        <v>99</v>
      </c>
      <c r="E97" s="10" t="s">
        <v>7</v>
      </c>
      <c r="F97" s="12">
        <v>6</v>
      </c>
      <c r="G97" s="10">
        <v>831</v>
      </c>
      <c r="H97" s="10">
        <f t="shared" si="4"/>
        <v>4986</v>
      </c>
      <c r="I97" s="10"/>
      <c r="J97" s="10"/>
      <c r="K97" s="10"/>
      <c r="L97" s="25">
        <v>4986</v>
      </c>
    </row>
    <row r="98" spans="1:12" ht="13.5" customHeight="1">
      <c r="A98" s="50">
        <v>28</v>
      </c>
      <c r="B98" s="67" t="s">
        <v>147</v>
      </c>
      <c r="C98" s="68"/>
      <c r="D98" s="11" t="s">
        <v>68</v>
      </c>
      <c r="E98" s="10" t="s">
        <v>5</v>
      </c>
      <c r="F98" s="12">
        <v>1</v>
      </c>
      <c r="G98" s="10">
        <v>4253</v>
      </c>
      <c r="H98" s="10">
        <f t="shared" si="4"/>
        <v>4253</v>
      </c>
      <c r="I98" s="10"/>
      <c r="J98" s="10"/>
      <c r="K98" s="10"/>
      <c r="L98" s="25">
        <v>4253</v>
      </c>
    </row>
    <row r="99" spans="1:12" ht="15" customHeight="1">
      <c r="A99" s="50">
        <v>29</v>
      </c>
      <c r="B99" s="67" t="s">
        <v>145</v>
      </c>
      <c r="C99" s="68"/>
      <c r="D99" s="11" t="s">
        <v>100</v>
      </c>
      <c r="E99" s="10" t="s">
        <v>7</v>
      </c>
      <c r="F99" s="12">
        <v>10</v>
      </c>
      <c r="G99" s="10">
        <v>714</v>
      </c>
      <c r="H99" s="10">
        <f t="shared" si="4"/>
        <v>7140</v>
      </c>
      <c r="I99" s="10"/>
      <c r="J99" s="10"/>
      <c r="K99" s="10"/>
      <c r="L99" s="25">
        <v>7140</v>
      </c>
    </row>
    <row r="100" spans="1:12" ht="14.25" customHeight="1">
      <c r="A100" s="50">
        <v>30</v>
      </c>
      <c r="B100" s="67" t="s">
        <v>136</v>
      </c>
      <c r="C100" s="68"/>
      <c r="D100" s="11" t="s">
        <v>128</v>
      </c>
      <c r="E100" s="10" t="s">
        <v>5</v>
      </c>
      <c r="F100" s="12">
        <v>11</v>
      </c>
      <c r="G100" s="10">
        <v>1306</v>
      </c>
      <c r="H100" s="10">
        <f>F100*G100</f>
        <v>14366</v>
      </c>
      <c r="I100" s="10"/>
      <c r="J100" s="10"/>
      <c r="K100" s="10"/>
      <c r="L100" s="25">
        <v>14366</v>
      </c>
    </row>
    <row r="101" spans="1:12" ht="13.5" customHeight="1">
      <c r="A101" s="50">
        <v>31</v>
      </c>
      <c r="B101" s="67" t="s">
        <v>104</v>
      </c>
      <c r="C101" s="68"/>
      <c r="D101" s="11" t="s">
        <v>101</v>
      </c>
      <c r="E101" s="10" t="s">
        <v>7</v>
      </c>
      <c r="F101" s="12">
        <v>12</v>
      </c>
      <c r="G101" s="10">
        <v>478</v>
      </c>
      <c r="H101" s="10">
        <f>F101*G101</f>
        <v>5736</v>
      </c>
      <c r="I101" s="10"/>
      <c r="J101" s="10"/>
      <c r="K101" s="10"/>
      <c r="L101" s="25">
        <v>5736</v>
      </c>
    </row>
    <row r="102" spans="1:12" ht="15" customHeight="1" thickBot="1">
      <c r="A102" s="72" t="s">
        <v>34</v>
      </c>
      <c r="B102" s="75"/>
      <c r="C102" s="75"/>
      <c r="D102" s="76"/>
      <c r="E102" s="13" t="s">
        <v>20</v>
      </c>
      <c r="F102" s="14"/>
      <c r="G102" s="14"/>
      <c r="H102" s="13">
        <f>SUM(H53:H101)</f>
        <v>4025253</v>
      </c>
      <c r="I102" s="13">
        <f>SUM(I54:I101)</f>
        <v>1029365</v>
      </c>
      <c r="J102" s="13">
        <f>SUM(J54:J101)</f>
        <v>1042421</v>
      </c>
      <c r="K102" s="13">
        <f>SUM(K54:K101)</f>
        <v>995688</v>
      </c>
      <c r="L102" s="15">
        <f>SUM(L54:L101)</f>
        <v>957779</v>
      </c>
    </row>
    <row r="103" spans="1:12" ht="12" customHeight="1">
      <c r="A103" s="21"/>
      <c r="B103" s="99"/>
      <c r="C103" s="99"/>
      <c r="D103" s="101" t="s">
        <v>30</v>
      </c>
      <c r="E103" s="22"/>
      <c r="F103" s="22"/>
      <c r="G103" s="22"/>
      <c r="H103" s="22"/>
      <c r="I103" s="23"/>
      <c r="J103" s="23"/>
      <c r="K103" s="23"/>
      <c r="L103" s="24"/>
    </row>
    <row r="104" spans="1:12" ht="11.25" customHeight="1">
      <c r="A104" s="4"/>
      <c r="B104" s="111"/>
      <c r="C104" s="111"/>
      <c r="D104" s="101"/>
      <c r="E104" s="5"/>
      <c r="F104" s="5"/>
      <c r="G104" s="5"/>
      <c r="H104" s="5"/>
      <c r="I104" s="6"/>
      <c r="J104" s="6"/>
      <c r="K104" s="6"/>
      <c r="L104" s="7"/>
    </row>
    <row r="105" spans="1:12" ht="11.25" customHeight="1">
      <c r="A105" s="4"/>
      <c r="B105" s="132"/>
      <c r="C105" s="133"/>
      <c r="D105" s="101"/>
      <c r="E105" s="6"/>
      <c r="F105" s="6"/>
      <c r="G105" s="6"/>
      <c r="H105" s="5"/>
      <c r="I105" s="6"/>
      <c r="J105" s="6"/>
      <c r="K105" s="6"/>
      <c r="L105" s="7"/>
    </row>
    <row r="106" spans="1:12" ht="10.5" customHeight="1">
      <c r="A106" s="4"/>
      <c r="B106" s="80" t="s">
        <v>53</v>
      </c>
      <c r="C106" s="122"/>
      <c r="D106" s="101"/>
      <c r="E106" s="10"/>
      <c r="F106" s="5"/>
      <c r="G106" s="5"/>
      <c r="H106" s="5"/>
      <c r="I106" s="5"/>
      <c r="J106" s="6"/>
      <c r="K106" s="6"/>
      <c r="L106" s="7"/>
    </row>
    <row r="107" spans="1:12" ht="12.75" customHeight="1">
      <c r="A107" s="43">
        <v>1</v>
      </c>
      <c r="B107" s="121"/>
      <c r="C107" s="122"/>
      <c r="D107" s="11" t="s">
        <v>55</v>
      </c>
      <c r="E107" s="10" t="s">
        <v>5</v>
      </c>
      <c r="F107" s="10">
        <v>24</v>
      </c>
      <c r="G107" s="10">
        <v>680</v>
      </c>
      <c r="H107" s="10">
        <f>F107*G107</f>
        <v>16320</v>
      </c>
      <c r="I107" s="10">
        <f>6*G107</f>
        <v>4080</v>
      </c>
      <c r="J107" s="10">
        <v>4080</v>
      </c>
      <c r="K107" s="10">
        <v>4080</v>
      </c>
      <c r="L107" s="25">
        <v>4080</v>
      </c>
    </row>
    <row r="108" spans="1:12" ht="12.75">
      <c r="A108" s="43">
        <f aca="true" t="shared" si="5" ref="A108:A116">1+A107</f>
        <v>2</v>
      </c>
      <c r="B108" s="121"/>
      <c r="C108" s="122"/>
      <c r="D108" s="26" t="s">
        <v>38</v>
      </c>
      <c r="E108" s="10" t="s">
        <v>5</v>
      </c>
      <c r="F108" s="10">
        <v>20</v>
      </c>
      <c r="G108" s="10">
        <v>775</v>
      </c>
      <c r="H108" s="10">
        <f aca="true" t="shared" si="6" ref="H108:H116">F108*G108</f>
        <v>15500</v>
      </c>
      <c r="I108" s="10">
        <f>5*G108</f>
        <v>3875</v>
      </c>
      <c r="J108" s="10">
        <v>3875</v>
      </c>
      <c r="K108" s="10">
        <v>3875</v>
      </c>
      <c r="L108" s="25">
        <v>3875</v>
      </c>
    </row>
    <row r="109" spans="1:12" ht="12.75">
      <c r="A109" s="43">
        <f t="shared" si="5"/>
        <v>3</v>
      </c>
      <c r="B109" s="121"/>
      <c r="C109" s="122"/>
      <c r="D109" s="29" t="s">
        <v>85</v>
      </c>
      <c r="E109" s="28" t="s">
        <v>5</v>
      </c>
      <c r="F109" s="30">
        <v>20</v>
      </c>
      <c r="G109" s="28">
        <v>864</v>
      </c>
      <c r="H109" s="10">
        <f t="shared" si="6"/>
        <v>17280</v>
      </c>
      <c r="I109" s="10">
        <f>5*G109</f>
        <v>4320</v>
      </c>
      <c r="J109" s="28">
        <v>4320</v>
      </c>
      <c r="K109" s="28">
        <v>4320</v>
      </c>
      <c r="L109" s="27">
        <v>4320</v>
      </c>
    </row>
    <row r="110" spans="1:12" ht="12.75">
      <c r="A110" s="43">
        <f t="shared" si="5"/>
        <v>4</v>
      </c>
      <c r="B110" s="121"/>
      <c r="C110" s="122"/>
      <c r="D110" s="11" t="s">
        <v>62</v>
      </c>
      <c r="E110" s="10" t="s">
        <v>5</v>
      </c>
      <c r="F110" s="12">
        <v>200</v>
      </c>
      <c r="G110" s="10">
        <v>351</v>
      </c>
      <c r="H110" s="10">
        <f t="shared" si="6"/>
        <v>70200</v>
      </c>
      <c r="I110" s="10">
        <f>50*G110</f>
        <v>17550</v>
      </c>
      <c r="J110" s="10">
        <v>17550</v>
      </c>
      <c r="K110" s="10">
        <v>17550</v>
      </c>
      <c r="L110" s="25">
        <v>17550</v>
      </c>
    </row>
    <row r="111" spans="1:12" ht="12.75">
      <c r="A111" s="43">
        <f t="shared" si="5"/>
        <v>5</v>
      </c>
      <c r="B111" s="121"/>
      <c r="C111" s="122"/>
      <c r="D111" s="11" t="s">
        <v>31</v>
      </c>
      <c r="E111" s="10" t="s">
        <v>5</v>
      </c>
      <c r="F111" s="12">
        <v>10</v>
      </c>
      <c r="G111" s="10">
        <v>108</v>
      </c>
      <c r="H111" s="10">
        <f t="shared" si="6"/>
        <v>1080</v>
      </c>
      <c r="I111" s="10">
        <v>216</v>
      </c>
      <c r="J111" s="10">
        <v>324</v>
      </c>
      <c r="K111" s="10">
        <v>324</v>
      </c>
      <c r="L111" s="25">
        <v>216</v>
      </c>
    </row>
    <row r="112" spans="1:12" ht="25.5" customHeight="1">
      <c r="A112" s="44">
        <f t="shared" si="5"/>
        <v>6</v>
      </c>
      <c r="B112" s="121"/>
      <c r="C112" s="122"/>
      <c r="D112" s="11" t="s">
        <v>43</v>
      </c>
      <c r="E112" s="10" t="s">
        <v>5</v>
      </c>
      <c r="F112" s="12">
        <v>200</v>
      </c>
      <c r="G112" s="10">
        <v>36</v>
      </c>
      <c r="H112" s="10">
        <f t="shared" si="6"/>
        <v>7200</v>
      </c>
      <c r="I112" s="10">
        <f>50*G112</f>
        <v>1800</v>
      </c>
      <c r="J112" s="10">
        <v>1800</v>
      </c>
      <c r="K112" s="10">
        <v>1800</v>
      </c>
      <c r="L112" s="25">
        <v>1800</v>
      </c>
    </row>
    <row r="113" spans="1:12" ht="12" customHeight="1">
      <c r="A113" s="44">
        <f t="shared" si="5"/>
        <v>7</v>
      </c>
      <c r="B113" s="121"/>
      <c r="C113" s="122"/>
      <c r="D113" s="11" t="s">
        <v>83</v>
      </c>
      <c r="E113" s="10" t="s">
        <v>7</v>
      </c>
      <c r="F113" s="12">
        <v>60</v>
      </c>
      <c r="G113" s="10">
        <v>158</v>
      </c>
      <c r="H113" s="10">
        <f t="shared" si="6"/>
        <v>9480</v>
      </c>
      <c r="I113" s="10">
        <f>15*G113</f>
        <v>2370</v>
      </c>
      <c r="J113" s="10">
        <v>2370</v>
      </c>
      <c r="K113" s="10">
        <v>2370</v>
      </c>
      <c r="L113" s="25">
        <v>2370</v>
      </c>
    </row>
    <row r="114" spans="1:12" ht="11.25" customHeight="1">
      <c r="A114" s="44">
        <f t="shared" si="5"/>
        <v>8</v>
      </c>
      <c r="B114" s="121"/>
      <c r="C114" s="122"/>
      <c r="D114" s="54" t="s">
        <v>56</v>
      </c>
      <c r="E114" s="10" t="s">
        <v>5</v>
      </c>
      <c r="F114" s="12">
        <v>30</v>
      </c>
      <c r="G114" s="10">
        <v>350</v>
      </c>
      <c r="H114" s="10">
        <f t="shared" si="6"/>
        <v>10500</v>
      </c>
      <c r="I114" s="10">
        <f>8*G114</f>
        <v>2800</v>
      </c>
      <c r="J114" s="10">
        <v>2800</v>
      </c>
      <c r="K114" s="10">
        <v>2450</v>
      </c>
      <c r="L114" s="25">
        <v>2450</v>
      </c>
    </row>
    <row r="115" spans="1:12" ht="12" customHeight="1">
      <c r="A115" s="43">
        <f t="shared" si="5"/>
        <v>9</v>
      </c>
      <c r="B115" s="121"/>
      <c r="C115" s="122"/>
      <c r="D115" s="11" t="s">
        <v>39</v>
      </c>
      <c r="E115" s="10" t="s">
        <v>5</v>
      </c>
      <c r="F115" s="12">
        <v>2</v>
      </c>
      <c r="G115" s="10">
        <v>3742</v>
      </c>
      <c r="H115" s="10">
        <f t="shared" si="6"/>
        <v>7484</v>
      </c>
      <c r="I115" s="10">
        <v>3742</v>
      </c>
      <c r="J115" s="10"/>
      <c r="K115" s="10">
        <v>3742</v>
      </c>
      <c r="L115" s="25"/>
    </row>
    <row r="116" spans="1:12" ht="12" customHeight="1">
      <c r="A116" s="43">
        <f t="shared" si="5"/>
        <v>10</v>
      </c>
      <c r="B116" s="121"/>
      <c r="C116" s="122"/>
      <c r="D116" s="40" t="s">
        <v>40</v>
      </c>
      <c r="E116" s="10" t="s">
        <v>5</v>
      </c>
      <c r="F116" s="10">
        <v>50</v>
      </c>
      <c r="G116" s="10">
        <v>412</v>
      </c>
      <c r="H116" s="10">
        <f t="shared" si="6"/>
        <v>20600</v>
      </c>
      <c r="I116" s="10">
        <f>15*G116</f>
        <v>6180</v>
      </c>
      <c r="J116" s="10">
        <v>6180</v>
      </c>
      <c r="K116" s="10">
        <v>4120</v>
      </c>
      <c r="L116" s="25">
        <v>4120</v>
      </c>
    </row>
    <row r="117" spans="1:12" ht="14.25" customHeight="1" thickBot="1">
      <c r="A117" s="72" t="s">
        <v>35</v>
      </c>
      <c r="B117" s="73"/>
      <c r="C117" s="73"/>
      <c r="D117" s="74"/>
      <c r="E117" s="13" t="s">
        <v>20</v>
      </c>
      <c r="F117" s="34"/>
      <c r="G117" s="35"/>
      <c r="H117" s="35">
        <f>SUM(H107:H116)</f>
        <v>175644</v>
      </c>
      <c r="I117" s="35">
        <f>SUM(I107:I116)</f>
        <v>46933</v>
      </c>
      <c r="J117" s="35">
        <f>SUM(J107:J116)</f>
        <v>43299</v>
      </c>
      <c r="K117" s="35">
        <f>SUM(K107:K116)</f>
        <v>44631</v>
      </c>
      <c r="L117" s="36">
        <f>SUM(L107:L116)</f>
        <v>40781</v>
      </c>
    </row>
    <row r="118" spans="1:12" ht="14.25" customHeight="1">
      <c r="A118" s="47"/>
      <c r="B118" s="92"/>
      <c r="C118" s="93"/>
      <c r="D118" s="134" t="s">
        <v>33</v>
      </c>
      <c r="E118" s="31"/>
      <c r="F118" s="32"/>
      <c r="G118" s="31"/>
      <c r="H118" s="31"/>
      <c r="I118" s="31"/>
      <c r="J118" s="31"/>
      <c r="K118" s="31"/>
      <c r="L118" s="33"/>
    </row>
    <row r="119" spans="1:12" ht="15" customHeight="1">
      <c r="A119" s="46"/>
      <c r="B119" s="121"/>
      <c r="C119" s="122"/>
      <c r="D119" s="135"/>
      <c r="E119" s="28"/>
      <c r="F119" s="30"/>
      <c r="G119" s="28"/>
      <c r="H119" s="28"/>
      <c r="I119" s="28"/>
      <c r="J119" s="28"/>
      <c r="K119" s="28"/>
      <c r="L119" s="27"/>
    </row>
    <row r="120" spans="1:12" ht="15" customHeight="1">
      <c r="A120" s="46"/>
      <c r="B120" s="121"/>
      <c r="C120" s="122"/>
      <c r="D120" s="135"/>
      <c r="E120" s="28"/>
      <c r="F120" s="30"/>
      <c r="G120" s="28"/>
      <c r="H120" s="28"/>
      <c r="I120" s="28"/>
      <c r="J120" s="28"/>
      <c r="K120" s="28"/>
      <c r="L120" s="27"/>
    </row>
    <row r="121" spans="1:12" ht="12.75">
      <c r="A121" s="46"/>
      <c r="B121" s="67" t="s">
        <v>53</v>
      </c>
      <c r="C121" s="68"/>
      <c r="D121" s="136"/>
      <c r="E121" s="28"/>
      <c r="F121" s="30"/>
      <c r="G121" s="28"/>
      <c r="H121" s="28"/>
      <c r="I121" s="28"/>
      <c r="J121" s="28"/>
      <c r="K121" s="28"/>
      <c r="L121" s="27"/>
    </row>
    <row r="122" spans="1:12" ht="38.25">
      <c r="A122" s="44">
        <v>1</v>
      </c>
      <c r="B122" s="85"/>
      <c r="C122" s="86"/>
      <c r="D122" s="11" t="s">
        <v>78</v>
      </c>
      <c r="E122" s="28" t="s">
        <v>5</v>
      </c>
      <c r="F122" s="30">
        <v>64</v>
      </c>
      <c r="G122" s="28">
        <v>5899</v>
      </c>
      <c r="H122" s="28">
        <f>F122*G122</f>
        <v>377536</v>
      </c>
      <c r="I122" s="28"/>
      <c r="J122" s="28">
        <f>32*G122</f>
        <v>188768</v>
      </c>
      <c r="K122" s="28">
        <v>188768</v>
      </c>
      <c r="L122" s="27"/>
    </row>
    <row r="123" spans="1:13" ht="12.75">
      <c r="A123" s="44">
        <f aca="true" t="shared" si="7" ref="A123:A135">1+A122</f>
        <v>2</v>
      </c>
      <c r="B123" s="85"/>
      <c r="C123" s="86"/>
      <c r="D123" s="11" t="s">
        <v>57</v>
      </c>
      <c r="E123" s="28" t="s">
        <v>5</v>
      </c>
      <c r="F123" s="30">
        <v>70</v>
      </c>
      <c r="G123" s="28">
        <v>14000</v>
      </c>
      <c r="H123" s="28">
        <f aca="true" t="shared" si="8" ref="H123:H135">F123*G123</f>
        <v>980000</v>
      </c>
      <c r="I123" s="60">
        <f>12*G123</f>
        <v>168000</v>
      </c>
      <c r="J123" s="60">
        <f>19*G123</f>
        <v>266000</v>
      </c>
      <c r="K123" s="60">
        <f>20*G123</f>
        <v>280000</v>
      </c>
      <c r="L123" s="61">
        <v>266000</v>
      </c>
      <c r="M123" s="63"/>
    </row>
    <row r="124" spans="1:12" ht="25.5">
      <c r="A124" s="44">
        <f t="shared" si="7"/>
        <v>3</v>
      </c>
      <c r="B124" s="85"/>
      <c r="C124" s="86"/>
      <c r="D124" s="11" t="s">
        <v>42</v>
      </c>
      <c r="E124" s="28" t="s">
        <v>7</v>
      </c>
      <c r="F124" s="30">
        <v>150</v>
      </c>
      <c r="G124" s="28">
        <v>714</v>
      </c>
      <c r="H124" s="28">
        <f t="shared" si="8"/>
        <v>107100</v>
      </c>
      <c r="I124" s="28">
        <f>40*G124</f>
        <v>28560</v>
      </c>
      <c r="J124" s="28">
        <f>35*G124</f>
        <v>24990</v>
      </c>
      <c r="K124" s="28">
        <v>24990</v>
      </c>
      <c r="L124" s="27">
        <v>28560</v>
      </c>
    </row>
    <row r="125" spans="1:12" ht="25.5">
      <c r="A125" s="44">
        <f t="shared" si="7"/>
        <v>4</v>
      </c>
      <c r="B125" s="85"/>
      <c r="C125" s="86"/>
      <c r="D125" s="11" t="s">
        <v>72</v>
      </c>
      <c r="E125" s="28" t="s">
        <v>7</v>
      </c>
      <c r="F125" s="30">
        <v>200</v>
      </c>
      <c r="G125" s="28">
        <v>429</v>
      </c>
      <c r="H125" s="28">
        <f t="shared" si="8"/>
        <v>85800</v>
      </c>
      <c r="I125" s="28">
        <f>50*G125</f>
        <v>21450</v>
      </c>
      <c r="J125" s="28">
        <v>21450</v>
      </c>
      <c r="K125" s="28">
        <v>21450</v>
      </c>
      <c r="L125" s="27">
        <v>21450</v>
      </c>
    </row>
    <row r="126" spans="1:12" ht="12.75">
      <c r="A126" s="44">
        <f t="shared" si="7"/>
        <v>5</v>
      </c>
      <c r="B126" s="85"/>
      <c r="C126" s="86"/>
      <c r="D126" s="11" t="s">
        <v>76</v>
      </c>
      <c r="E126" s="28" t="s">
        <v>5</v>
      </c>
      <c r="F126" s="30">
        <v>10</v>
      </c>
      <c r="G126" s="28">
        <v>1611</v>
      </c>
      <c r="H126" s="28">
        <f t="shared" si="8"/>
        <v>16110</v>
      </c>
      <c r="I126" s="28">
        <v>3222</v>
      </c>
      <c r="J126" s="28">
        <v>4833</v>
      </c>
      <c r="K126" s="28">
        <v>4833</v>
      </c>
      <c r="L126" s="27">
        <v>3222</v>
      </c>
    </row>
    <row r="127" spans="1:12" ht="25.5">
      <c r="A127" s="44">
        <f t="shared" si="7"/>
        <v>6</v>
      </c>
      <c r="B127" s="85"/>
      <c r="C127" s="86"/>
      <c r="D127" s="11" t="s">
        <v>46</v>
      </c>
      <c r="E127" s="28" t="s">
        <v>7</v>
      </c>
      <c r="F127" s="30">
        <v>100</v>
      </c>
      <c r="G127" s="28">
        <v>831</v>
      </c>
      <c r="H127" s="28">
        <f t="shared" si="8"/>
        <v>83100</v>
      </c>
      <c r="I127" s="28">
        <f>25*G127</f>
        <v>20775</v>
      </c>
      <c r="J127" s="28">
        <v>20775</v>
      </c>
      <c r="K127" s="28">
        <v>20775</v>
      </c>
      <c r="L127" s="27">
        <v>20775</v>
      </c>
    </row>
    <row r="128" spans="1:12" ht="25.5" customHeight="1">
      <c r="A128" s="44">
        <f t="shared" si="7"/>
        <v>7</v>
      </c>
      <c r="B128" s="85"/>
      <c r="C128" s="86"/>
      <c r="D128" s="11" t="s">
        <v>73</v>
      </c>
      <c r="E128" s="28" t="s">
        <v>7</v>
      </c>
      <c r="F128" s="30">
        <v>100</v>
      </c>
      <c r="G128" s="28">
        <v>429</v>
      </c>
      <c r="H128" s="28">
        <f t="shared" si="8"/>
        <v>42900</v>
      </c>
      <c r="I128" s="28">
        <f>25*G128</f>
        <v>10725</v>
      </c>
      <c r="J128" s="28">
        <v>10725</v>
      </c>
      <c r="K128" s="28">
        <v>10725</v>
      </c>
      <c r="L128" s="27">
        <v>10725</v>
      </c>
    </row>
    <row r="129" spans="1:12" ht="15" customHeight="1">
      <c r="A129" s="44">
        <f t="shared" si="7"/>
        <v>8</v>
      </c>
      <c r="B129" s="85"/>
      <c r="C129" s="86"/>
      <c r="D129" s="11" t="s">
        <v>71</v>
      </c>
      <c r="E129" s="28" t="s">
        <v>5</v>
      </c>
      <c r="F129" s="30">
        <v>50</v>
      </c>
      <c r="G129" s="28">
        <v>4712</v>
      </c>
      <c r="H129" s="28">
        <f t="shared" si="8"/>
        <v>235600</v>
      </c>
      <c r="I129" s="28">
        <v>70680</v>
      </c>
      <c r="J129" s="28">
        <f>15*G129</f>
        <v>70680</v>
      </c>
      <c r="K129" s="28">
        <v>70680</v>
      </c>
      <c r="L129" s="25">
        <f>5*G129</f>
        <v>23560</v>
      </c>
    </row>
    <row r="130" spans="1:12" ht="14.25" customHeight="1">
      <c r="A130" s="44">
        <f t="shared" si="7"/>
        <v>9</v>
      </c>
      <c r="B130" s="85"/>
      <c r="C130" s="86"/>
      <c r="D130" s="11" t="s">
        <v>74</v>
      </c>
      <c r="E130" s="28" t="s">
        <v>5</v>
      </c>
      <c r="F130" s="30">
        <v>500</v>
      </c>
      <c r="G130" s="28">
        <v>1306</v>
      </c>
      <c r="H130" s="28">
        <f t="shared" si="8"/>
        <v>653000</v>
      </c>
      <c r="I130" s="28">
        <v>163250</v>
      </c>
      <c r="J130" s="28">
        <f>125*G130</f>
        <v>163250</v>
      </c>
      <c r="K130" s="28">
        <v>163250</v>
      </c>
      <c r="L130" s="27">
        <v>163250</v>
      </c>
    </row>
    <row r="131" spans="1:12" ht="14.25" customHeight="1">
      <c r="A131" s="44">
        <f t="shared" si="7"/>
        <v>10</v>
      </c>
      <c r="B131" s="87"/>
      <c r="C131" s="88"/>
      <c r="D131" s="11" t="s">
        <v>75</v>
      </c>
      <c r="E131" s="28" t="s">
        <v>5</v>
      </c>
      <c r="F131" s="30">
        <v>100</v>
      </c>
      <c r="G131" s="28">
        <v>1560</v>
      </c>
      <c r="H131" s="28">
        <f t="shared" si="8"/>
        <v>156000</v>
      </c>
      <c r="I131" s="28">
        <f>25*G131</f>
        <v>39000</v>
      </c>
      <c r="J131" s="28">
        <v>39000</v>
      </c>
      <c r="K131" s="28">
        <v>39000</v>
      </c>
      <c r="L131" s="27">
        <v>39000</v>
      </c>
    </row>
    <row r="132" spans="1:12" ht="27.75" customHeight="1">
      <c r="A132" s="44">
        <f t="shared" si="7"/>
        <v>11</v>
      </c>
      <c r="B132" s="80" t="s">
        <v>124</v>
      </c>
      <c r="C132" s="81"/>
      <c r="D132" s="59" t="s">
        <v>70</v>
      </c>
      <c r="E132" s="60" t="s">
        <v>5</v>
      </c>
      <c r="F132" s="60">
        <v>9</v>
      </c>
      <c r="G132" s="60">
        <v>33020</v>
      </c>
      <c r="H132" s="60">
        <f t="shared" si="8"/>
        <v>297180</v>
      </c>
      <c r="I132" s="60"/>
      <c r="J132" s="60"/>
      <c r="K132" s="60">
        <v>297180</v>
      </c>
      <c r="L132" s="61"/>
    </row>
    <row r="133" spans="1:12" ht="16.5" customHeight="1">
      <c r="A133" s="44">
        <f t="shared" si="7"/>
        <v>12</v>
      </c>
      <c r="B133" s="80" t="s">
        <v>53</v>
      </c>
      <c r="C133" s="81"/>
      <c r="D133" s="11" t="s">
        <v>36</v>
      </c>
      <c r="E133" s="28" t="s">
        <v>5</v>
      </c>
      <c r="F133" s="30">
        <v>10</v>
      </c>
      <c r="G133" s="28">
        <v>2148</v>
      </c>
      <c r="H133" s="28">
        <f t="shared" si="8"/>
        <v>21480</v>
      </c>
      <c r="I133" s="10"/>
      <c r="J133" s="10">
        <f>5*G133</f>
        <v>10740</v>
      </c>
      <c r="K133" s="10">
        <v>10740</v>
      </c>
      <c r="L133" s="25"/>
    </row>
    <row r="134" spans="1:12" ht="40.5" customHeight="1">
      <c r="A134" s="44">
        <f t="shared" si="7"/>
        <v>13</v>
      </c>
      <c r="B134" s="80" t="s">
        <v>118</v>
      </c>
      <c r="C134" s="81"/>
      <c r="D134" s="11" t="s">
        <v>82</v>
      </c>
      <c r="E134" s="28" t="s">
        <v>79</v>
      </c>
      <c r="F134" s="30">
        <v>11</v>
      </c>
      <c r="G134" s="28">
        <v>18739</v>
      </c>
      <c r="H134" s="28">
        <f t="shared" si="8"/>
        <v>206129</v>
      </c>
      <c r="I134" s="28"/>
      <c r="J134" s="28">
        <f>5*G134</f>
        <v>93695</v>
      </c>
      <c r="K134" s="28">
        <f>6*G134</f>
        <v>112434</v>
      </c>
      <c r="L134" s="25"/>
    </row>
    <row r="135" spans="1:12" ht="39.75" customHeight="1">
      <c r="A135" s="44">
        <f t="shared" si="7"/>
        <v>14</v>
      </c>
      <c r="B135" s="80" t="s">
        <v>119</v>
      </c>
      <c r="C135" s="81"/>
      <c r="D135" s="11" t="s">
        <v>91</v>
      </c>
      <c r="E135" s="28" t="s">
        <v>79</v>
      </c>
      <c r="F135" s="30">
        <v>15</v>
      </c>
      <c r="G135" s="28">
        <v>110000</v>
      </c>
      <c r="H135" s="28">
        <f t="shared" si="8"/>
        <v>1650000</v>
      </c>
      <c r="I135" s="28"/>
      <c r="J135" s="28"/>
      <c r="K135" s="28">
        <f>2*G135</f>
        <v>220000</v>
      </c>
      <c r="L135" s="27">
        <f>13*G135</f>
        <v>1430000</v>
      </c>
    </row>
    <row r="136" spans="1:12" ht="13.5" thickBot="1">
      <c r="A136" s="77" t="s">
        <v>19</v>
      </c>
      <c r="B136" s="78"/>
      <c r="C136" s="78"/>
      <c r="D136" s="79"/>
      <c r="E136" s="35" t="s">
        <v>20</v>
      </c>
      <c r="F136" s="34"/>
      <c r="G136" s="35"/>
      <c r="H136" s="35">
        <f>SUM(H122:H135)</f>
        <v>4911935</v>
      </c>
      <c r="I136" s="35">
        <f>SUM(I122:I135)</f>
        <v>525662</v>
      </c>
      <c r="J136" s="35">
        <f>SUM(J122:J135)</f>
        <v>914906</v>
      </c>
      <c r="K136" s="35">
        <f>SUM(K122:K135)</f>
        <v>1464825</v>
      </c>
      <c r="L136" s="36">
        <f>SUM(L122:L135)</f>
        <v>2006542</v>
      </c>
    </row>
    <row r="137" spans="1:12" ht="13.5" thickBot="1">
      <c r="A137" s="89" t="s">
        <v>21</v>
      </c>
      <c r="B137" s="90"/>
      <c r="C137" s="90"/>
      <c r="D137" s="91"/>
      <c r="E137" s="37" t="s">
        <v>20</v>
      </c>
      <c r="F137" s="38"/>
      <c r="G137" s="38"/>
      <c r="H137" s="37">
        <f>H102+H117+H49+H136</f>
        <v>19352537</v>
      </c>
      <c r="I137" s="37">
        <f>I102+I117+I49+I136</f>
        <v>3345341</v>
      </c>
      <c r="J137" s="37">
        <f>J102+J117+J49+J136</f>
        <v>5069765</v>
      </c>
      <c r="K137" s="37">
        <f>K102+K117+K49+K136</f>
        <v>5517228</v>
      </c>
      <c r="L137" s="37">
        <f>L102+L117+L49+L136</f>
        <v>5420203</v>
      </c>
    </row>
    <row r="138" spans="1:12" ht="12.75">
      <c r="A138" s="51"/>
      <c r="B138" s="52"/>
      <c r="C138" s="52"/>
      <c r="D138" s="52"/>
      <c r="E138" s="51"/>
      <c r="F138" s="53"/>
      <c r="G138" s="53"/>
      <c r="H138" s="51"/>
      <c r="I138" s="51"/>
      <c r="J138" s="51"/>
      <c r="K138" s="51"/>
      <c r="L138" s="51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5.75">
      <c r="A140" s="69" t="s">
        <v>88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1"/>
      <c r="L140" s="71"/>
    </row>
  </sheetData>
  <sheetProtection/>
  <mergeCells count="139">
    <mergeCell ref="A84:A85"/>
    <mergeCell ref="B87:C87"/>
    <mergeCell ref="B91:C93"/>
    <mergeCell ref="A91:A93"/>
    <mergeCell ref="B100:C100"/>
    <mergeCell ref="A88:A89"/>
    <mergeCell ref="B98:C98"/>
    <mergeCell ref="B96:C97"/>
    <mergeCell ref="A96:A97"/>
    <mergeCell ref="B133:C133"/>
    <mergeCell ref="B121:C131"/>
    <mergeCell ref="B36:C36"/>
    <mergeCell ref="B51:C51"/>
    <mergeCell ref="B52:C52"/>
    <mergeCell ref="B43:C43"/>
    <mergeCell ref="B42:C42"/>
    <mergeCell ref="B99:C99"/>
    <mergeCell ref="B106:C116"/>
    <mergeCell ref="B101:C101"/>
    <mergeCell ref="B120:C120"/>
    <mergeCell ref="B88:C89"/>
    <mergeCell ref="B19:C19"/>
    <mergeCell ref="B50:C50"/>
    <mergeCell ref="B47:C47"/>
    <mergeCell ref="B37:C37"/>
    <mergeCell ref="B24:C24"/>
    <mergeCell ref="B59:C60"/>
    <mergeCell ref="B27:C27"/>
    <mergeCell ref="B41:C41"/>
    <mergeCell ref="A2:D2"/>
    <mergeCell ref="E7:E8"/>
    <mergeCell ref="B16:C16"/>
    <mergeCell ref="D7:D8"/>
    <mergeCell ref="B32:C32"/>
    <mergeCell ref="B34:C34"/>
    <mergeCell ref="B33:C33"/>
    <mergeCell ref="B30:C30"/>
    <mergeCell ref="B26:C26"/>
    <mergeCell ref="B10:C10"/>
    <mergeCell ref="A71:A72"/>
    <mergeCell ref="B40:C40"/>
    <mergeCell ref="B67:C68"/>
    <mergeCell ref="B31:C31"/>
    <mergeCell ref="G2:I2"/>
    <mergeCell ref="B23:C23"/>
    <mergeCell ref="B17:C17"/>
    <mergeCell ref="B29:C29"/>
    <mergeCell ref="B22:C22"/>
    <mergeCell ref="B18:C18"/>
    <mergeCell ref="B105:C105"/>
    <mergeCell ref="B76:C76"/>
    <mergeCell ref="B103:C103"/>
    <mergeCell ref="B53:C56"/>
    <mergeCell ref="B46:C46"/>
    <mergeCell ref="B65:C66"/>
    <mergeCell ref="B84:C85"/>
    <mergeCell ref="B45:C45"/>
    <mergeCell ref="B28:C28"/>
    <mergeCell ref="B104:C104"/>
    <mergeCell ref="B83:C83"/>
    <mergeCell ref="B61:C61"/>
    <mergeCell ref="B44:C44"/>
    <mergeCell ref="B39:C39"/>
    <mergeCell ref="B35:C35"/>
    <mergeCell ref="B38:C38"/>
    <mergeCell ref="B11:C11"/>
    <mergeCell ref="B15:C15"/>
    <mergeCell ref="B14:C14"/>
    <mergeCell ref="B25:C25"/>
    <mergeCell ref="B12:C12"/>
    <mergeCell ref="B13:C13"/>
    <mergeCell ref="B21:C21"/>
    <mergeCell ref="B20:C20"/>
    <mergeCell ref="A3:D3"/>
    <mergeCell ref="D103:D106"/>
    <mergeCell ref="B119:C119"/>
    <mergeCell ref="B86:C86"/>
    <mergeCell ref="B62:C63"/>
    <mergeCell ref="B57:C58"/>
    <mergeCell ref="A6:L6"/>
    <mergeCell ref="G7:G8"/>
    <mergeCell ref="B7:C8"/>
    <mergeCell ref="D10:D11"/>
    <mergeCell ref="B48:C48"/>
    <mergeCell ref="G1:H1"/>
    <mergeCell ref="H4:I4"/>
    <mergeCell ref="J2:L2"/>
    <mergeCell ref="A7:A8"/>
    <mergeCell ref="I7:L7"/>
    <mergeCell ref="H7:H8"/>
    <mergeCell ref="F7:F8"/>
    <mergeCell ref="J3:L3"/>
    <mergeCell ref="A1:C1"/>
    <mergeCell ref="B71:C72"/>
    <mergeCell ref="A59:A60"/>
    <mergeCell ref="B9:C9"/>
    <mergeCell ref="J1:L1"/>
    <mergeCell ref="J4:L4"/>
    <mergeCell ref="J5:L5"/>
    <mergeCell ref="C4:D4"/>
    <mergeCell ref="J57:J58"/>
    <mergeCell ref="K57:K58"/>
    <mergeCell ref="E57:E58"/>
    <mergeCell ref="D50:D53"/>
    <mergeCell ref="A49:D49"/>
    <mergeCell ref="B64:C64"/>
    <mergeCell ref="B69:C69"/>
    <mergeCell ref="B70:C70"/>
    <mergeCell ref="A53:A56"/>
    <mergeCell ref="A65:A66"/>
    <mergeCell ref="D57:D58"/>
    <mergeCell ref="A62:A63"/>
    <mergeCell ref="A67:A68"/>
    <mergeCell ref="L57:L58"/>
    <mergeCell ref="F57:F58"/>
    <mergeCell ref="G57:G58"/>
    <mergeCell ref="H57:H58"/>
    <mergeCell ref="I57:I58"/>
    <mergeCell ref="A57:A58"/>
    <mergeCell ref="A73:A75"/>
    <mergeCell ref="B73:C75"/>
    <mergeCell ref="B77:C77"/>
    <mergeCell ref="B80:C82"/>
    <mergeCell ref="A80:A82"/>
    <mergeCell ref="A137:D137"/>
    <mergeCell ref="B132:C132"/>
    <mergeCell ref="B134:C134"/>
    <mergeCell ref="B118:C118"/>
    <mergeCell ref="B78:C78"/>
    <mergeCell ref="B94:C94"/>
    <mergeCell ref="B90:C90"/>
    <mergeCell ref="B79:C79"/>
    <mergeCell ref="B95:C95"/>
    <mergeCell ref="A140:L140"/>
    <mergeCell ref="A117:D117"/>
    <mergeCell ref="A102:D102"/>
    <mergeCell ref="A136:D136"/>
    <mergeCell ref="B135:C135"/>
    <mergeCell ref="D118:D1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Vv</cp:lastModifiedBy>
  <cp:lastPrinted>2018-12-19T02:43:47Z</cp:lastPrinted>
  <dcterms:created xsi:type="dcterms:W3CDTF">1996-10-08T23:32:33Z</dcterms:created>
  <dcterms:modified xsi:type="dcterms:W3CDTF">2019-01-31T00:45:13Z</dcterms:modified>
  <cp:category/>
  <cp:version/>
  <cp:contentType/>
  <cp:contentStatus/>
</cp:coreProperties>
</file>