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5" windowWidth="15135" windowHeight="8130" firstSheet="9" activeTab="9"/>
  </bookViews>
  <sheets>
    <sheet name="Лист1" sheetId="3" state="hidden" r:id="rId1"/>
    <sheet name="Лист2" sheetId="4" state="hidden" r:id="rId2"/>
    <sheet name="счётчики" sheetId="5" state="hidden" r:id="rId3"/>
    <sheet name="январь" sheetId="2" state="hidden" r:id="rId4"/>
    <sheet name="февраль" sheetId="6" state="hidden" r:id="rId5"/>
    <sheet name="март" sheetId="7" state="hidden" r:id="rId6"/>
    <sheet name="апрель" sheetId="8" state="hidden" r:id="rId7"/>
    <sheet name="май" sheetId="9" state="hidden" r:id="rId8"/>
    <sheet name="июнь" sheetId="10" state="hidden" r:id="rId9"/>
    <sheet name="июль" sheetId="11" r:id="rId10"/>
    <sheet name="август" sheetId="12" state="hidden" r:id="rId11"/>
  </sheets>
  <definedNames/>
  <calcPr calcId="152511" refMode="R1C1"/>
</workbook>
</file>

<file path=xl/sharedStrings.xml><?xml version="1.0" encoding="utf-8"?>
<sst xmlns="http://schemas.openxmlformats.org/spreadsheetml/2006/main" count="2160" uniqueCount="151">
  <si>
    <t>№кв</t>
  </si>
  <si>
    <t>площ</t>
  </si>
  <si>
    <t>показпред</t>
  </si>
  <si>
    <t>показслед</t>
  </si>
  <si>
    <t>куб.м</t>
  </si>
  <si>
    <t xml:space="preserve">   Холодная вода</t>
  </si>
  <si>
    <t>сумма</t>
  </si>
  <si>
    <t>одн</t>
  </si>
  <si>
    <t>Горячая вода</t>
  </si>
  <si>
    <t>показания не поданы</t>
  </si>
  <si>
    <t>Итого</t>
  </si>
  <si>
    <t>куб м х г в</t>
  </si>
  <si>
    <t>начислено дом</t>
  </si>
  <si>
    <t>дом</t>
  </si>
  <si>
    <t>к оплате</t>
  </si>
  <si>
    <t>общ счётчик</t>
  </si>
  <si>
    <t>куб.м хв</t>
  </si>
  <si>
    <t>не живут</t>
  </si>
  <si>
    <t>сдана</t>
  </si>
  <si>
    <t>не подано показание</t>
  </si>
  <si>
    <t>январь</t>
  </si>
  <si>
    <t xml:space="preserve"> показания не поданы</t>
  </si>
  <si>
    <t>сои</t>
  </si>
  <si>
    <t>оплачено</t>
  </si>
  <si>
    <t xml:space="preserve">   снято</t>
  </si>
  <si>
    <t>показ след</t>
  </si>
  <si>
    <t>отведен</t>
  </si>
  <si>
    <t>х в</t>
  </si>
  <si>
    <t>хол</t>
  </si>
  <si>
    <t>коф-т</t>
  </si>
  <si>
    <t>кофф-т</t>
  </si>
  <si>
    <t>2018г.</t>
  </si>
  <si>
    <t>сои0,06114</t>
  </si>
  <si>
    <t>(-) переплата</t>
  </si>
  <si>
    <t>кв. 38, проведите поверку приборов учёта воды или установите новые ПУ</t>
  </si>
  <si>
    <t>адрес дома</t>
  </si>
  <si>
    <t>Чкалова, 24</t>
  </si>
  <si>
    <t>ЖКХ</t>
  </si>
  <si>
    <t>Коммунальный</t>
  </si>
  <si>
    <t>ресурс</t>
  </si>
  <si>
    <t>Значение</t>
  </si>
  <si>
    <t>показания</t>
  </si>
  <si>
    <t>(Т1)</t>
  </si>
  <si>
    <t>(Т2)</t>
  </si>
  <si>
    <t>дата</t>
  </si>
  <si>
    <t>снятия показ.</t>
  </si>
  <si>
    <t xml:space="preserve">статус </t>
  </si>
  <si>
    <t>обработки</t>
  </si>
  <si>
    <t>холодная вода</t>
  </si>
  <si>
    <t>№ КВ</t>
  </si>
  <si>
    <t>№ ПУ в ГИС</t>
  </si>
  <si>
    <t>26.01.2018г.</t>
  </si>
  <si>
    <t xml:space="preserve">                        5324709 А 16</t>
  </si>
  <si>
    <t>внесены</t>
  </si>
  <si>
    <t xml:space="preserve">                           М 24438307</t>
  </si>
  <si>
    <t>16-1111483</t>
  </si>
  <si>
    <t>16-245130</t>
  </si>
  <si>
    <t>М023819010</t>
  </si>
  <si>
    <t>13-000292</t>
  </si>
  <si>
    <t>4069003 А 16</t>
  </si>
  <si>
    <t>17-020133</t>
  </si>
  <si>
    <t>ОА14651444</t>
  </si>
  <si>
    <t>4382546 А 16</t>
  </si>
  <si>
    <t>М244395</t>
  </si>
  <si>
    <t>15   0246392</t>
  </si>
  <si>
    <t>ОА 1465147</t>
  </si>
  <si>
    <t>43 92371 А-16</t>
  </si>
  <si>
    <t>ОА 1367952</t>
  </si>
  <si>
    <t>07 53968 В 12</t>
  </si>
  <si>
    <t>М  0548698</t>
  </si>
  <si>
    <t>Н 2902190</t>
  </si>
  <si>
    <t>4397348 А 16</t>
  </si>
  <si>
    <t>2201324-10</t>
  </si>
  <si>
    <t>по норме</t>
  </si>
  <si>
    <t>горячая вода</t>
  </si>
  <si>
    <t xml:space="preserve">ЖСК-7     </t>
  </si>
  <si>
    <t>ИПУ воды,газа</t>
  </si>
  <si>
    <t>№ кв</t>
  </si>
  <si>
    <t>дата поверки</t>
  </si>
  <si>
    <t xml:space="preserve">                        53 24709 А 16</t>
  </si>
  <si>
    <t>23 16399 А15</t>
  </si>
  <si>
    <t>М 237870  07</t>
  </si>
  <si>
    <t>16-317161</t>
  </si>
  <si>
    <t>4755549 А16</t>
  </si>
  <si>
    <t>16-275405</t>
  </si>
  <si>
    <t>14-079452</t>
  </si>
  <si>
    <t>5447471 А16</t>
  </si>
  <si>
    <t>17-004125</t>
  </si>
  <si>
    <t>Н 2908150</t>
  </si>
  <si>
    <t>М237861 07</t>
  </si>
  <si>
    <t>40 68375 А 16</t>
  </si>
  <si>
    <t>Н 2904715</t>
  </si>
  <si>
    <t>5044347 А16</t>
  </si>
  <si>
    <t>14003094 -09</t>
  </si>
  <si>
    <t>№   ИПУ газа</t>
  </si>
  <si>
    <t xml:space="preserve">№ ПУ  горячей воды </t>
  </si>
  <si>
    <t>№ ПУ холодной воды</t>
  </si>
  <si>
    <t>ЖСК-7</t>
  </si>
  <si>
    <t>4355933 А16</t>
  </si>
  <si>
    <t>Н 2908150    13</t>
  </si>
  <si>
    <t>М244395 07</t>
  </si>
  <si>
    <t>09.11.2015.</t>
  </si>
  <si>
    <t>февраль</t>
  </si>
  <si>
    <t>сои0,113</t>
  </si>
  <si>
    <t>март</t>
  </si>
  <si>
    <t>5.000</t>
  </si>
  <si>
    <t>общдом счётчик</t>
  </si>
  <si>
    <t>сои0,03465</t>
  </si>
  <si>
    <t>апрель</t>
  </si>
  <si>
    <t>27,03.2024</t>
  </si>
  <si>
    <r>
      <t xml:space="preserve">101209462200  </t>
    </r>
    <r>
      <rPr>
        <sz val="11"/>
        <color rgb="FFFF0000"/>
        <rFont val="Calibri"/>
        <family val="2"/>
        <scheme val="minor"/>
      </rPr>
      <t xml:space="preserve">    </t>
    </r>
    <r>
      <rPr>
        <sz val="11"/>
        <rFont val="Calibri"/>
        <family val="2"/>
        <scheme val="minor"/>
      </rPr>
      <t>1371895</t>
    </r>
  </si>
  <si>
    <r>
      <t xml:space="preserve">8217018           </t>
    </r>
    <r>
      <rPr>
        <sz val="11"/>
        <color rgb="FFFF0000"/>
        <rFont val="Calibri"/>
        <family val="2"/>
        <scheme val="minor"/>
      </rPr>
      <t xml:space="preserve">   </t>
    </r>
    <r>
      <rPr>
        <sz val="11"/>
        <rFont val="Calibri"/>
        <family val="2"/>
        <scheme val="minor"/>
      </rPr>
      <t>1137456</t>
    </r>
  </si>
  <si>
    <t xml:space="preserve">          10-   0305221</t>
  </si>
  <si>
    <t>10-0089122</t>
  </si>
  <si>
    <t>газ</t>
  </si>
  <si>
    <t>Гкал</t>
  </si>
  <si>
    <t>сои0,0103</t>
  </si>
  <si>
    <t>май</t>
  </si>
  <si>
    <t>=</t>
  </si>
  <si>
    <t>сои0,01858</t>
  </si>
  <si>
    <t>июнь</t>
  </si>
  <si>
    <t>гкал</t>
  </si>
  <si>
    <t>показ пред</t>
  </si>
  <si>
    <t>сч-фак</t>
  </si>
  <si>
    <t>ипу</t>
  </si>
  <si>
    <t>4750.38</t>
  </si>
  <si>
    <t>суммы</t>
  </si>
  <si>
    <t>нов счёт</t>
  </si>
  <si>
    <t>гсву-15№876760016</t>
  </si>
  <si>
    <t>пок0,102</t>
  </si>
  <si>
    <t>28.05.18г</t>
  </si>
  <si>
    <t>6лет</t>
  </si>
  <si>
    <t>крас старый</t>
  </si>
  <si>
    <r>
      <t xml:space="preserve">130401608  </t>
    </r>
    <r>
      <rPr>
        <sz val="11"/>
        <rFont val="Calibri"/>
        <family val="2"/>
        <scheme val="minor"/>
      </rPr>
      <t>26336242</t>
    </r>
    <r>
      <rPr>
        <sz val="11"/>
        <color rgb="FFFF0000"/>
        <rFont val="Calibri"/>
        <family val="2"/>
        <scheme val="minor"/>
      </rPr>
      <t xml:space="preserve"> </t>
    </r>
  </si>
  <si>
    <t>показ1.436</t>
  </si>
  <si>
    <r>
      <t xml:space="preserve">1016063584004            </t>
    </r>
    <r>
      <rPr>
        <sz val="8"/>
        <rFont val="Calibri"/>
        <family val="2"/>
        <scheme val="minor"/>
      </rPr>
      <t>0000777733</t>
    </r>
  </si>
  <si>
    <t>показ0.058</t>
  </si>
  <si>
    <r>
      <t xml:space="preserve">022703            </t>
    </r>
    <r>
      <rPr>
        <sz val="11"/>
        <rFont val="Calibri"/>
        <family val="2"/>
        <scheme val="minor"/>
      </rPr>
      <t>0000834728</t>
    </r>
    <r>
      <rPr>
        <sz val="11"/>
        <color rgb="FFFF0000"/>
        <rFont val="Calibri"/>
        <family val="2"/>
        <scheme val="minor"/>
      </rPr>
      <t xml:space="preserve"> </t>
    </r>
  </si>
  <si>
    <t>замена04.06.18г.</t>
  </si>
  <si>
    <t>15.06.2016г</t>
  </si>
  <si>
    <t>поверка</t>
  </si>
  <si>
    <r>
      <t xml:space="preserve">227016               </t>
    </r>
    <r>
      <rPr>
        <sz val="11"/>
        <rFont val="Calibri"/>
        <family val="2"/>
        <scheme val="minor"/>
      </rPr>
      <t xml:space="preserve"> 0430953  </t>
    </r>
  </si>
  <si>
    <t>*</t>
  </si>
  <si>
    <t>Возврат подлинников</t>
  </si>
  <si>
    <t>элек/сч</t>
  </si>
  <si>
    <t>№/П</t>
  </si>
  <si>
    <t>ПУ горячей воды</t>
  </si>
  <si>
    <t>подпись</t>
  </si>
  <si>
    <r>
      <rPr>
        <sz val="8"/>
        <color rgb="FFFF0000"/>
        <rFont val="Calibri"/>
        <family val="2"/>
        <scheme val="minor"/>
      </rPr>
      <t>876760016</t>
    </r>
    <r>
      <rPr>
        <sz val="11"/>
        <color theme="1"/>
        <rFont val="Calibri"/>
        <family val="2"/>
        <scheme val="minor"/>
      </rPr>
      <t>,   101402E+21</t>
    </r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</si>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</sst>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Arial Cyr"/>
      <family val="2"/>
    </font>
    <font>
      <b/>
      <sz val="10"/>
      <name val="Arial Cyr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Arial Cyr"/>
      <family val="2"/>
    </font>
    <font>
      <b/>
      <sz val="12"/>
      <name val="Arial Cyr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Arial Cyr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Border="1"/>
    <xf numFmtId="0" fontId="3" fillId="0" borderId="0" xfId="0" applyFont="1" applyBorder="1"/>
    <xf numFmtId="0" fontId="8" fillId="0" borderId="0" xfId="0" applyFont="1" applyBorder="1"/>
    <xf numFmtId="164" fontId="5" fillId="0" borderId="0" xfId="0" applyNumberFormat="1" applyFont="1" applyBorder="1"/>
    <xf numFmtId="2" fontId="3" fillId="0" borderId="0" xfId="0" applyNumberFormat="1" applyFont="1" applyBorder="1"/>
    <xf numFmtId="0" fontId="9" fillId="0" borderId="0" xfId="0" applyFont="1" applyBorder="1"/>
    <xf numFmtId="0" fontId="5" fillId="0" borderId="0" xfId="0" applyFont="1" applyBorder="1"/>
    <xf numFmtId="0" fontId="3" fillId="0" borderId="0" xfId="0" applyFont="1" applyFill="1" applyBorder="1"/>
    <xf numFmtId="0" fontId="9" fillId="0" borderId="0" xfId="0" applyFont="1" applyFill="1" applyBorder="1"/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164" fontId="5" fillId="0" borderId="0" xfId="0" applyNumberFormat="1" applyFont="1" applyFill="1" applyBorder="1"/>
    <xf numFmtId="2" fontId="3" fillId="0" borderId="0" xfId="0" applyNumberFormat="1" applyFont="1" applyFill="1" applyBorder="1"/>
    <xf numFmtId="0" fontId="5" fillId="0" borderId="0" xfId="0" applyFont="1" applyFill="1" applyBorder="1"/>
    <xf numFmtId="164" fontId="4" fillId="0" borderId="0" xfId="0" applyNumberFormat="1" applyFont="1" applyBorder="1"/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1" fillId="0" borderId="1" xfId="0" applyFont="1" applyBorder="1"/>
    <xf numFmtId="164" fontId="12" fillId="0" borderId="1" xfId="0" applyNumberFormat="1" applyFont="1" applyFill="1" applyBorder="1"/>
    <xf numFmtId="164" fontId="11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Fill="1" applyBorder="1"/>
    <xf numFmtId="2" fontId="10" fillId="0" borderId="1" xfId="0" applyNumberFormat="1" applyFont="1" applyBorder="1"/>
    <xf numFmtId="164" fontId="11" fillId="0" borderId="1" xfId="0" applyNumberFormat="1" applyFont="1" applyFill="1" applyBorder="1"/>
    <xf numFmtId="0" fontId="11" fillId="0" borderId="0" xfId="0" applyFont="1"/>
    <xf numFmtId="164" fontId="12" fillId="0" borderId="1" xfId="0" applyNumberFormat="1" applyFont="1" applyBorder="1"/>
    <xf numFmtId="164" fontId="10" fillId="0" borderId="1" xfId="0" applyNumberFormat="1" applyFont="1" applyBorder="1"/>
    <xf numFmtId="164" fontId="10" fillId="0" borderId="2" xfId="0" applyNumberFormat="1" applyFont="1" applyBorder="1"/>
    <xf numFmtId="0" fontId="10" fillId="0" borderId="0" xfId="0" applyFont="1" applyBorder="1"/>
    <xf numFmtId="0" fontId="13" fillId="0" borderId="0" xfId="0" applyFont="1" applyBorder="1"/>
    <xf numFmtId="164" fontId="11" fillId="0" borderId="0" xfId="0" applyNumberFormat="1" applyFont="1" applyBorder="1"/>
    <xf numFmtId="2" fontId="10" fillId="0" borderId="0" xfId="0" applyNumberFormat="1" applyFont="1" applyBorder="1"/>
    <xf numFmtId="0" fontId="11" fillId="0" borderId="0" xfId="0" applyFont="1" applyBorder="1"/>
    <xf numFmtId="0" fontId="13" fillId="0" borderId="1" xfId="0" applyFont="1" applyBorder="1"/>
    <xf numFmtId="164" fontId="11" fillId="0" borderId="2" xfId="0" applyNumberFormat="1" applyFont="1" applyBorder="1"/>
    <xf numFmtId="0" fontId="14" fillId="0" borderId="1" xfId="0" applyFont="1" applyBorder="1"/>
    <xf numFmtId="0" fontId="15" fillId="0" borderId="1" xfId="0" applyFont="1" applyBorder="1"/>
    <xf numFmtId="164" fontId="11" fillId="2" borderId="0" xfId="0" applyNumberFormat="1" applyFont="1" applyFill="1" applyBorder="1"/>
    <xf numFmtId="0" fontId="14" fillId="0" borderId="0" xfId="0" applyFont="1" applyBorder="1"/>
    <xf numFmtId="0" fontId="11" fillId="2" borderId="0" xfId="0" applyFont="1" applyFill="1"/>
    <xf numFmtId="0" fontId="10" fillId="0" borderId="0" xfId="0" applyFont="1" applyFill="1" applyBorder="1"/>
    <xf numFmtId="0" fontId="14" fillId="0" borderId="0" xfId="0" applyFont="1" applyFill="1" applyBorder="1"/>
    <xf numFmtId="164" fontId="11" fillId="0" borderId="0" xfId="0" applyNumberFormat="1" applyFont="1" applyFill="1" applyBorder="1"/>
    <xf numFmtId="2" fontId="10" fillId="0" borderId="0" xfId="0" applyNumberFormat="1" applyFont="1" applyFill="1" applyBorder="1"/>
    <xf numFmtId="0" fontId="11" fillId="0" borderId="0" xfId="0" applyFont="1" applyFill="1" applyBorder="1"/>
    <xf numFmtId="164" fontId="16" fillId="0" borderId="0" xfId="0" applyNumberFormat="1" applyFont="1" applyFill="1" applyBorder="1"/>
    <xf numFmtId="0" fontId="17" fillId="0" borderId="1" xfId="0" applyFont="1" applyBorder="1"/>
    <xf numFmtId="0" fontId="14" fillId="0" borderId="1" xfId="0" applyFont="1" applyFill="1" applyBorder="1"/>
    <xf numFmtId="2" fontId="11" fillId="0" borderId="0" xfId="0" applyNumberFormat="1" applyFont="1"/>
    <xf numFmtId="2" fontId="11" fillId="0" borderId="1" xfId="0" applyNumberFormat="1" applyFont="1" applyBorder="1"/>
    <xf numFmtId="0" fontId="11" fillId="3" borderId="0" xfId="0" applyFont="1" applyFill="1"/>
    <xf numFmtId="0" fontId="11" fillId="4" borderId="0" xfId="0" applyFont="1" applyFill="1"/>
    <xf numFmtId="164" fontId="16" fillId="0" borderId="1" xfId="0" applyNumberFormat="1" applyFont="1" applyFill="1" applyBorder="1"/>
    <xf numFmtId="0" fontId="0" fillId="0" borderId="0" xfId="0" applyAlignment="1">
      <alignment horizontal="left"/>
    </xf>
    <xf numFmtId="2" fontId="11" fillId="0" borderId="0" xfId="0" applyNumberFormat="1" applyFont="1" applyBorder="1"/>
    <xf numFmtId="2" fontId="11" fillId="0" borderId="0" xfId="0" applyNumberFormat="1" applyFont="1" applyFill="1" applyBorder="1"/>
    <xf numFmtId="0" fontId="18" fillId="0" borderId="1" xfId="0" applyFont="1" applyBorder="1"/>
    <xf numFmtId="0" fontId="10" fillId="4" borderId="1" xfId="0" applyFont="1" applyFill="1" applyBorder="1"/>
    <xf numFmtId="0" fontId="0" fillId="0" borderId="0" xfId="0" applyFill="1"/>
    <xf numFmtId="0" fontId="10" fillId="0" borderId="1" xfId="0" applyFont="1" applyFill="1" applyBorder="1"/>
    <xf numFmtId="0" fontId="11" fillId="0" borderId="1" xfId="0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3" fillId="0" borderId="0" xfId="0" applyNumberFormat="1" applyFont="1" applyFill="1" applyBorder="1"/>
    <xf numFmtId="2" fontId="10" fillId="0" borderId="0" xfId="0" applyNumberFormat="1" applyFont="1"/>
    <xf numFmtId="164" fontId="11" fillId="0" borderId="3" xfId="0" applyNumberFormat="1" applyFont="1" applyBorder="1"/>
    <xf numFmtId="164" fontId="10" fillId="0" borderId="0" xfId="0" applyNumberFormat="1" applyFont="1"/>
    <xf numFmtId="164" fontId="6" fillId="0" borderId="0" xfId="0" applyNumberFormat="1" applyFont="1" applyBorder="1"/>
    <xf numFmtId="164" fontId="10" fillId="0" borderId="0" xfId="0" applyNumberFormat="1" applyFont="1" applyBorder="1"/>
    <xf numFmtId="0" fontId="11" fillId="0" borderId="0" xfId="0" applyFont="1" applyFill="1"/>
    <xf numFmtId="2" fontId="0" fillId="0" borderId="0" xfId="0" applyNumberFormat="1" applyFill="1"/>
    <xf numFmtId="0" fontId="19" fillId="0" borderId="0" xfId="0" applyFont="1" applyFill="1"/>
    <xf numFmtId="0" fontId="11" fillId="0" borderId="1" xfId="0" applyFont="1" applyBorder="1" applyAlignment="1">
      <alignment horizontal="center"/>
    </xf>
    <xf numFmtId="164" fontId="12" fillId="0" borderId="0" xfId="0" applyNumberFormat="1" applyFont="1" applyFill="1" applyBorder="1"/>
    <xf numFmtId="0" fontId="0" fillId="0" borderId="0" xfId="0" applyFill="1" applyBorder="1"/>
    <xf numFmtId="0" fontId="21" fillId="0" borderId="0" xfId="0" applyFont="1"/>
    <xf numFmtId="0" fontId="11" fillId="0" borderId="0" xfId="0" applyFont="1" applyBorder="1" applyAlignment="1">
      <alignment horizontal="center"/>
    </xf>
    <xf numFmtId="0" fontId="11" fillId="0" borderId="1" xfId="0" applyNumberFormat="1" applyFont="1" applyBorder="1"/>
    <xf numFmtId="0" fontId="10" fillId="0" borderId="1" xfId="0" applyNumberFormat="1" applyFont="1" applyBorder="1"/>
    <xf numFmtId="164" fontId="11" fillId="0" borderId="1" xfId="0" applyNumberFormat="1" applyFont="1" applyBorder="1" applyAlignment="1">
      <alignment horizontal="center"/>
    </xf>
    <xf numFmtId="0" fontId="20" fillId="4" borderId="1" xfId="0" applyFont="1" applyFill="1" applyBorder="1"/>
    <xf numFmtId="0" fontId="10" fillId="3" borderId="1" xfId="0" applyFont="1" applyFill="1" applyBorder="1"/>
    <xf numFmtId="0" fontId="20" fillId="3" borderId="1" xfId="0" applyFont="1" applyFill="1" applyBorder="1"/>
    <xf numFmtId="0" fontId="15" fillId="3" borderId="1" xfId="0" applyFont="1" applyFill="1" applyBorder="1"/>
    <xf numFmtId="2" fontId="22" fillId="0" borderId="1" xfId="0" applyNumberFormat="1" applyFont="1" applyBorder="1"/>
    <xf numFmtId="164" fontId="22" fillId="0" borderId="0" xfId="0" applyNumberFormat="1" applyFont="1" applyBorder="1"/>
    <xf numFmtId="0" fontId="20" fillId="0" borderId="0" xfId="0" applyFont="1" applyBorder="1"/>
    <xf numFmtId="0" fontId="20" fillId="0" borderId="0" xfId="0" applyFont="1" applyFill="1" applyBorder="1"/>
    <xf numFmtId="0" fontId="15" fillId="0" borderId="0" xfId="0" applyFont="1" applyBorder="1"/>
    <xf numFmtId="0" fontId="11" fillId="0" borderId="0" xfId="0" applyNumberFormat="1" applyFont="1" applyBorder="1"/>
    <xf numFmtId="0" fontId="10" fillId="0" borderId="0" xfId="0" applyNumberFormat="1" applyFont="1" applyBorder="1"/>
    <xf numFmtId="2" fontId="22" fillId="0" borderId="0" xfId="0" applyNumberFormat="1" applyFont="1" applyFill="1" applyBorder="1"/>
    <xf numFmtId="164" fontId="10" fillId="0" borderId="0" xfId="0" applyNumberFormat="1" applyFont="1" applyFill="1" applyBorder="1"/>
    <xf numFmtId="164" fontId="4" fillId="0" borderId="0" xfId="0" applyNumberFormat="1" applyFont="1" applyFill="1" applyBorder="1"/>
    <xf numFmtId="164" fontId="22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4" fillId="0" borderId="0" xfId="0" applyFont="1"/>
    <xf numFmtId="164" fontId="11" fillId="0" borderId="0" xfId="0" applyNumberFormat="1" applyFont="1"/>
    <xf numFmtId="164" fontId="11" fillId="0" borderId="1" xfId="0" applyNumberFormat="1" applyFont="1" applyBorder="1" applyAlignment="1">
      <alignment/>
    </xf>
    <xf numFmtId="164" fontId="23" fillId="0" borderId="1" xfId="0" applyNumberFormat="1" applyFont="1" applyFill="1" applyBorder="1"/>
    <xf numFmtId="164" fontId="0" fillId="0" borderId="1" xfId="0" applyNumberFormat="1" applyFont="1" applyBorder="1"/>
    <xf numFmtId="164" fontId="2" fillId="0" borderId="1" xfId="0" applyNumberFormat="1" applyFont="1" applyFill="1" applyBorder="1"/>
    <xf numFmtId="164" fontId="23" fillId="0" borderId="1" xfId="0" applyNumberFormat="1" applyFont="1" applyBorder="1"/>
    <xf numFmtId="164" fontId="2" fillId="0" borderId="1" xfId="0" applyNumberFormat="1" applyFont="1" applyBorder="1"/>
    <xf numFmtId="164" fontId="0" fillId="0" borderId="1" xfId="0" applyNumberFormat="1" applyFont="1" applyFill="1" applyBorder="1"/>
    <xf numFmtId="0" fontId="0" fillId="0" borderId="1" xfId="0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2" fillId="0" borderId="1" xfId="0" applyFont="1" applyBorder="1"/>
    <xf numFmtId="3" fontId="0" fillId="0" borderId="1" xfId="0" applyNumberFormat="1" applyBorder="1" applyAlignment="1">
      <alignment horizontal="right"/>
    </xf>
    <xf numFmtId="0" fontId="0" fillId="4" borderId="1" xfId="0" applyFill="1" applyBorder="1"/>
    <xf numFmtId="0" fontId="19" fillId="0" borderId="1" xfId="0" applyFont="1" applyBorder="1" applyAlignment="1">
      <alignment horizontal="right"/>
    </xf>
    <xf numFmtId="0" fontId="0" fillId="0" borderId="1" xfId="0" applyFill="1" applyBorder="1"/>
    <xf numFmtId="0" fontId="23" fillId="0" borderId="1" xfId="0" applyFont="1" applyBorder="1"/>
    <xf numFmtId="0" fontId="23" fillId="4" borderId="1" xfId="0" applyFont="1" applyFill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22" fillId="0" borderId="1" xfId="0" applyFont="1" applyBorder="1"/>
    <xf numFmtId="164" fontId="4" fillId="0" borderId="1" xfId="0" applyNumberFormat="1" applyFont="1" applyBorder="1"/>
    <xf numFmtId="0" fontId="24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/>
    <xf numFmtId="2" fontId="4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0" fontId="24" fillId="0" borderId="0" xfId="0" applyFont="1"/>
    <xf numFmtId="0" fontId="19" fillId="0" borderId="0" xfId="0" applyFont="1"/>
    <xf numFmtId="0" fontId="0" fillId="0" borderId="0" xfId="0" applyFont="1"/>
    <xf numFmtId="0" fontId="19" fillId="0" borderId="2" xfId="0" applyFont="1" applyBorder="1"/>
    <xf numFmtId="0" fontId="25" fillId="3" borderId="1" xfId="0" applyFont="1" applyFill="1" applyBorder="1"/>
    <xf numFmtId="4" fontId="19" fillId="0" borderId="1" xfId="0" applyNumberFormat="1" applyFont="1" applyBorder="1"/>
    <xf numFmtId="2" fontId="19" fillId="0" borderId="1" xfId="0" applyNumberFormat="1" applyFont="1" applyBorder="1"/>
    <xf numFmtId="164" fontId="19" fillId="0" borderId="0" xfId="0" applyNumberFormat="1" applyFont="1"/>
    <xf numFmtId="0" fontId="25" fillId="0" borderId="1" xfId="0" applyFont="1" applyBorder="1"/>
    <xf numFmtId="2" fontId="19" fillId="0" borderId="0" xfId="0" applyNumberFormat="1" applyFont="1"/>
    <xf numFmtId="0" fontId="19" fillId="3" borderId="1" xfId="0" applyFont="1" applyFill="1" applyBorder="1"/>
    <xf numFmtId="0" fontId="0" fillId="0" borderId="1" xfId="0" applyFont="1" applyBorder="1"/>
    <xf numFmtId="0" fontId="19" fillId="0" borderId="1" xfId="0" applyFont="1" applyFill="1" applyBorder="1"/>
    <xf numFmtId="164" fontId="19" fillId="0" borderId="2" xfId="0" applyNumberFormat="1" applyFont="1" applyBorder="1"/>
    <xf numFmtId="0" fontId="0" fillId="0" borderId="0" xfId="0" applyFont="1" applyFill="1"/>
    <xf numFmtId="2" fontId="0" fillId="0" borderId="0" xfId="0" applyNumberFormat="1" applyFont="1"/>
    <xf numFmtId="0" fontId="0" fillId="0" borderId="0" xfId="0" applyFont="1" applyAlignment="1">
      <alignment horizontal="left"/>
    </xf>
    <xf numFmtId="0" fontId="19" fillId="0" borderId="0" xfId="0" applyFont="1" applyBorder="1"/>
    <xf numFmtId="164" fontId="23" fillId="0" borderId="0" xfId="0" applyNumberFormat="1" applyFont="1" applyFill="1" applyBorder="1"/>
    <xf numFmtId="0" fontId="0" fillId="0" borderId="0" xfId="0" applyFont="1" applyFill="1" applyBorder="1"/>
    <xf numFmtId="0" fontId="19" fillId="0" borderId="0" xfId="0" applyFont="1" applyFill="1" applyBorder="1"/>
    <xf numFmtId="0" fontId="26" fillId="0" borderId="0" xfId="0" applyFont="1" applyBorder="1"/>
    <xf numFmtId="164" fontId="0" fillId="0" borderId="0" xfId="0" applyNumberFormat="1" applyFont="1" applyFill="1" applyBorder="1"/>
    <xf numFmtId="164" fontId="0" fillId="0" borderId="0" xfId="0" applyNumberFormat="1" applyFont="1" applyBorder="1"/>
    <xf numFmtId="2" fontId="19" fillId="0" borderId="0" xfId="0" applyNumberFormat="1" applyFont="1" applyBorder="1"/>
    <xf numFmtId="0" fontId="27" fillId="0" borderId="0" xfId="0" applyFont="1" applyBorder="1"/>
    <xf numFmtId="0" fontId="0" fillId="0" borderId="0" xfId="0" applyFont="1" applyBorder="1"/>
    <xf numFmtId="164" fontId="23" fillId="0" borderId="0" xfId="0" applyNumberFormat="1" applyFont="1" applyBorder="1"/>
    <xf numFmtId="0" fontId="25" fillId="4" borderId="1" xfId="0" applyFont="1" applyFill="1" applyBorder="1"/>
    <xf numFmtId="0" fontId="28" fillId="0" borderId="1" xfId="0" applyFont="1" applyBorder="1"/>
    <xf numFmtId="164" fontId="0" fillId="0" borderId="2" xfId="0" applyNumberFormat="1" applyFont="1" applyBorder="1"/>
    <xf numFmtId="2" fontId="19" fillId="0" borderId="1" xfId="0" applyNumberFormat="1" applyFont="1" applyFill="1" applyBorder="1"/>
    <xf numFmtId="0" fontId="25" fillId="0" borderId="1" xfId="0" applyFont="1" applyFill="1" applyBorder="1"/>
    <xf numFmtId="0" fontId="27" fillId="0" borderId="1" xfId="0" applyFont="1" applyBorder="1"/>
    <xf numFmtId="164" fontId="0" fillId="0" borderId="3" xfId="0" applyNumberFormat="1" applyFont="1" applyBorder="1"/>
    <xf numFmtId="164" fontId="19" fillId="0" borderId="1" xfId="0" applyNumberFormat="1" applyFont="1" applyBorder="1"/>
    <xf numFmtId="164" fontId="19" fillId="0" borderId="0" xfId="0" applyNumberFormat="1" applyFont="1" applyBorder="1"/>
    <xf numFmtId="2" fontId="19" fillId="0" borderId="0" xfId="0" applyNumberFormat="1" applyFont="1" applyFill="1" applyBorder="1"/>
    <xf numFmtId="164" fontId="0" fillId="2" borderId="0" xfId="0" applyNumberFormat="1" applyFont="1" applyFill="1" applyBorder="1"/>
    <xf numFmtId="0" fontId="29" fillId="3" borderId="1" xfId="0" applyFont="1" applyFill="1" applyBorder="1"/>
    <xf numFmtId="0" fontId="26" fillId="0" borderId="1" xfId="0" applyFont="1" applyBorder="1"/>
    <xf numFmtId="0" fontId="29" fillId="0" borderId="1" xfId="0" applyFont="1" applyBorder="1"/>
    <xf numFmtId="2" fontId="0" fillId="0" borderId="0" xfId="0" applyNumberFormat="1" applyFont="1" applyFill="1"/>
    <xf numFmtId="0" fontId="27" fillId="0" borderId="0" xfId="0" applyFont="1" applyFill="1" applyBorder="1"/>
    <xf numFmtId="164" fontId="2" fillId="0" borderId="0" xfId="0" applyNumberFormat="1" applyFont="1" applyFill="1" applyBorder="1"/>
    <xf numFmtId="0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0" fontId="19" fillId="4" borderId="1" xfId="0" applyFont="1" applyFill="1" applyBorder="1"/>
    <xf numFmtId="0" fontId="27" fillId="0" borderId="1" xfId="0" applyFont="1" applyFill="1" applyBorder="1"/>
    <xf numFmtId="0" fontId="19" fillId="0" borderId="1" xfId="0" applyNumberFormat="1" applyFont="1" applyBorder="1"/>
    <xf numFmtId="0" fontId="0" fillId="0" borderId="0" xfId="0" applyNumberFormat="1" applyFont="1" applyBorder="1"/>
    <xf numFmtId="0" fontId="19" fillId="3" borderId="0" xfId="0" applyFont="1" applyFill="1" applyBorder="1"/>
    <xf numFmtId="0" fontId="19" fillId="0" borderId="4" xfId="0" applyFont="1" applyBorder="1"/>
    <xf numFmtId="0" fontId="0" fillId="0" borderId="4" xfId="0" applyFont="1" applyBorder="1"/>
    <xf numFmtId="2" fontId="22" fillId="0" borderId="0" xfId="0" applyNumberFormat="1" applyFont="1" applyBorder="1"/>
    <xf numFmtId="2" fontId="18" fillId="0" borderId="0" xfId="0" applyNumberFormat="1" applyFont="1" applyFill="1" applyBorder="1"/>
    <xf numFmtId="2" fontId="0" fillId="0" borderId="2" xfId="0" applyNumberFormat="1" applyFont="1" applyBorder="1"/>
    <xf numFmtId="1" fontId="30" fillId="0" borderId="1" xfId="0" applyNumberFormat="1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23" fillId="0" borderId="0" xfId="0" applyFont="1"/>
    <xf numFmtId="164" fontId="2" fillId="0" borderId="0" xfId="0" applyNumberFormat="1" applyFont="1" applyBorder="1"/>
    <xf numFmtId="164" fontId="19" fillId="0" borderId="1" xfId="0" applyNumberFormat="1" applyFont="1" applyFill="1" applyBorder="1" applyAlignment="1">
      <alignment horizontal="left"/>
    </xf>
    <xf numFmtId="164" fontId="29" fillId="0" borderId="1" xfId="0" applyNumberFormat="1" applyFont="1" applyFill="1" applyBorder="1" applyAlignment="1">
      <alignment horizontal="left"/>
    </xf>
    <xf numFmtId="164" fontId="19" fillId="0" borderId="1" xfId="0" applyNumberFormat="1" applyFont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164" fontId="29" fillId="0" borderId="1" xfId="0" applyNumberFormat="1" applyFont="1" applyBorder="1" applyAlignment="1">
      <alignment horizontal="left"/>
    </xf>
    <xf numFmtId="164" fontId="25" fillId="0" borderId="1" xfId="0" applyNumberFormat="1" applyFont="1" applyFill="1" applyBorder="1" applyAlignment="1">
      <alignment horizontal="left"/>
    </xf>
    <xf numFmtId="164" fontId="29" fillId="4" borderId="1" xfId="0" applyNumberFormat="1" applyFont="1" applyFill="1" applyBorder="1" applyAlignment="1">
      <alignment horizontal="left"/>
    </xf>
    <xf numFmtId="164" fontId="19" fillId="0" borderId="3" xfId="0" applyNumberFormat="1" applyFont="1" applyBorder="1" applyAlignment="1">
      <alignment horizontal="left"/>
    </xf>
    <xf numFmtId="164" fontId="23" fillId="4" borderId="1" xfId="0" applyNumberFormat="1" applyFont="1" applyFill="1" applyBorder="1"/>
    <xf numFmtId="164" fontId="0" fillId="4" borderId="1" xfId="0" applyNumberFormat="1" applyFont="1" applyFill="1" applyBorder="1"/>
    <xf numFmtId="164" fontId="0" fillId="0" borderId="1" xfId="0" applyNumberFormat="1" applyBorder="1"/>
    <xf numFmtId="2" fontId="0" fillId="0" borderId="1" xfId="0" applyNumberFormat="1" applyBorder="1"/>
    <xf numFmtId="2" fontId="24" fillId="0" borderId="1" xfId="0" applyNumberFormat="1" applyFont="1" applyBorder="1"/>
    <xf numFmtId="2" fontId="24" fillId="0" borderId="0" xfId="0" applyNumberFormat="1" applyFont="1" applyBorder="1"/>
    <xf numFmtId="165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4" fontId="24" fillId="0" borderId="1" xfId="0" applyNumberFormat="1" applyFont="1" applyBorder="1"/>
    <xf numFmtId="2" fontId="18" fillId="0" borderId="1" xfId="0" applyNumberFormat="1" applyFont="1" applyBorder="1"/>
    <xf numFmtId="0" fontId="2" fillId="0" borderId="1" xfId="0" applyFont="1" applyBorder="1" applyAlignment="1">
      <alignment horizontal="right"/>
    </xf>
    <xf numFmtId="1" fontId="30" fillId="0" borderId="1" xfId="0" applyNumberFormat="1" applyFont="1" applyBorder="1"/>
    <xf numFmtId="0" fontId="0" fillId="0" borderId="5" xfId="0" applyFill="1" applyBorder="1"/>
    <xf numFmtId="0" fontId="4" fillId="0" borderId="1" xfId="0" applyNumberFormat="1" applyFont="1" applyBorder="1" applyAlignment="1">
      <alignment horizontal="left"/>
    </xf>
    <xf numFmtId="2" fontId="19" fillId="0" borderId="6" xfId="0" applyNumberFormat="1" applyFont="1" applyBorder="1"/>
    <xf numFmtId="164" fontId="0" fillId="0" borderId="3" xfId="0" applyNumberFormat="1" applyBorder="1"/>
    <xf numFmtId="164" fontId="19" fillId="0" borderId="7" xfId="0" applyNumberFormat="1" applyFont="1" applyBorder="1"/>
    <xf numFmtId="2" fontId="19" fillId="0" borderId="7" xfId="0" applyNumberFormat="1" applyFont="1" applyBorder="1"/>
    <xf numFmtId="2" fontId="19" fillId="0" borderId="3" xfId="0" applyNumberFormat="1" applyFont="1" applyBorder="1"/>
    <xf numFmtId="2" fontId="0" fillId="0" borderId="8" xfId="0" applyNumberFormat="1" applyBorder="1"/>
    <xf numFmtId="0" fontId="19" fillId="0" borderId="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0"/>
  <sheetViews>
    <sheetView workbookViewId="0" topLeftCell="A73">
      <selection activeCell="K148" sqref="K148"/>
    </sheetView>
  </sheetViews>
  <sheetFormatPr defaultColWidth="9.140625" defaultRowHeight="15"/>
  <cols>
    <col min="1" max="1" width="5.7109375" style="0" customWidth="1"/>
    <col min="2" max="2" width="16.140625" style="0" customWidth="1"/>
    <col min="3" max="3" width="15.57421875" style="0" customWidth="1"/>
    <col min="4" max="4" width="12.28125" style="0" customWidth="1"/>
    <col min="5" max="5" width="9.8515625" style="0" customWidth="1"/>
    <col min="6" max="6" width="14.00390625" style="0" customWidth="1"/>
    <col min="7" max="7" width="11.28125" style="0" customWidth="1"/>
    <col min="8" max="8" width="11.00390625" style="0" bestFit="1" customWidth="1"/>
  </cols>
  <sheetData>
    <row r="3" spans="1:7" ht="15">
      <c r="A3" s="115" t="s">
        <v>35</v>
      </c>
      <c r="B3" s="116" t="s">
        <v>50</v>
      </c>
      <c r="C3" s="115" t="s">
        <v>38</v>
      </c>
      <c r="D3" s="116" t="s">
        <v>40</v>
      </c>
      <c r="E3" s="116" t="s">
        <v>40</v>
      </c>
      <c r="F3" s="116" t="s">
        <v>44</v>
      </c>
      <c r="G3" s="116" t="s">
        <v>46</v>
      </c>
    </row>
    <row r="4" spans="1:7" ht="15">
      <c r="A4" s="115" t="s">
        <v>36</v>
      </c>
      <c r="B4" s="116" t="s">
        <v>37</v>
      </c>
      <c r="C4" s="116" t="s">
        <v>39</v>
      </c>
      <c r="D4" s="116" t="s">
        <v>41</v>
      </c>
      <c r="E4" s="116" t="s">
        <v>41</v>
      </c>
      <c r="F4" s="115" t="s">
        <v>45</v>
      </c>
      <c r="G4" s="116" t="s">
        <v>47</v>
      </c>
    </row>
    <row r="5" spans="1:7" ht="15">
      <c r="A5" s="116" t="s">
        <v>49</v>
      </c>
      <c r="B5" s="115"/>
      <c r="C5" s="115"/>
      <c r="D5" s="115" t="s">
        <v>42</v>
      </c>
      <c r="E5" s="115" t="s">
        <v>43</v>
      </c>
      <c r="F5" s="115"/>
      <c r="G5" s="115"/>
    </row>
    <row r="6" spans="1:7" ht="15">
      <c r="A6" s="114">
        <v>1</v>
      </c>
      <c r="B6" s="119">
        <v>3542144</v>
      </c>
      <c r="C6" s="116" t="s">
        <v>48</v>
      </c>
      <c r="D6" s="114">
        <v>32.96</v>
      </c>
      <c r="E6" s="114">
        <v>38.446</v>
      </c>
      <c r="F6" s="117" t="s">
        <v>51</v>
      </c>
      <c r="G6" s="114" t="s">
        <v>53</v>
      </c>
    </row>
    <row r="7" spans="1:7" ht="15">
      <c r="A7" s="114">
        <v>2</v>
      </c>
      <c r="B7" s="119" t="s">
        <v>79</v>
      </c>
      <c r="C7" s="116" t="s">
        <v>48</v>
      </c>
      <c r="D7" s="114">
        <v>28.292</v>
      </c>
      <c r="E7" s="114">
        <v>34.347</v>
      </c>
      <c r="F7" s="117" t="s">
        <v>51</v>
      </c>
      <c r="G7" s="114" t="s">
        <v>53</v>
      </c>
    </row>
    <row r="8" spans="1:7" ht="15">
      <c r="A8" s="114">
        <v>3</v>
      </c>
      <c r="B8" s="120">
        <v>1015027864602</v>
      </c>
      <c r="C8" s="116" t="s">
        <v>48</v>
      </c>
      <c r="D8" s="114">
        <v>169</v>
      </c>
      <c r="E8" s="114">
        <v>172.65</v>
      </c>
      <c r="F8" s="117" t="s">
        <v>51</v>
      </c>
      <c r="G8" s="114" t="s">
        <v>53</v>
      </c>
    </row>
    <row r="9" spans="1:7" ht="15">
      <c r="A9" s="114">
        <v>4</v>
      </c>
      <c r="B9" s="119">
        <v>3560104</v>
      </c>
      <c r="C9" s="116" t="s">
        <v>48</v>
      </c>
      <c r="D9" s="114">
        <v>38.45</v>
      </c>
      <c r="E9" s="114">
        <v>41.692</v>
      </c>
      <c r="F9" s="117" t="s">
        <v>51</v>
      </c>
      <c r="G9" s="114" t="s">
        <v>53</v>
      </c>
    </row>
    <row r="10" spans="1:7" ht="15">
      <c r="A10" s="114">
        <v>5</v>
      </c>
      <c r="B10" s="119" t="s">
        <v>54</v>
      </c>
      <c r="C10" s="116" t="s">
        <v>48</v>
      </c>
      <c r="D10" s="114">
        <v>152</v>
      </c>
      <c r="E10" s="114">
        <v>152</v>
      </c>
      <c r="F10" s="117" t="s">
        <v>51</v>
      </c>
      <c r="G10" s="114" t="s">
        <v>53</v>
      </c>
    </row>
    <row r="11" spans="1:7" ht="15">
      <c r="A11" s="121">
        <v>6</v>
      </c>
      <c r="B11" s="119">
        <v>472054</v>
      </c>
      <c r="C11" s="116" t="s">
        <v>48</v>
      </c>
      <c r="D11" s="114">
        <v>7.8</v>
      </c>
      <c r="E11" s="114">
        <v>10.384</v>
      </c>
      <c r="F11" s="117" t="s">
        <v>51</v>
      </c>
      <c r="G11" s="114" t="s">
        <v>53</v>
      </c>
    </row>
    <row r="12" spans="1:7" ht="15">
      <c r="A12" s="114">
        <v>7</v>
      </c>
      <c r="B12" s="119" t="s">
        <v>55</v>
      </c>
      <c r="C12" s="116" t="s">
        <v>48</v>
      </c>
      <c r="D12" s="114">
        <v>86.951</v>
      </c>
      <c r="E12" s="114">
        <v>95.921</v>
      </c>
      <c r="F12" s="117" t="s">
        <v>51</v>
      </c>
      <c r="G12" s="114" t="s">
        <v>53</v>
      </c>
    </row>
    <row r="13" spans="1:7" ht="15">
      <c r="A13" s="121">
        <v>8</v>
      </c>
      <c r="B13" s="114">
        <v>84606</v>
      </c>
      <c r="C13" s="116" t="s">
        <v>48</v>
      </c>
      <c r="D13" s="114">
        <v>0.8</v>
      </c>
      <c r="E13" s="114">
        <v>0.8</v>
      </c>
      <c r="F13" s="117" t="s">
        <v>51</v>
      </c>
      <c r="G13" s="114" t="s">
        <v>53</v>
      </c>
    </row>
    <row r="14" spans="1:7" ht="15">
      <c r="A14" s="114">
        <v>9</v>
      </c>
      <c r="B14" s="114">
        <v>60275427</v>
      </c>
      <c r="C14" s="116" t="s">
        <v>48</v>
      </c>
      <c r="D14" s="114">
        <v>4.489</v>
      </c>
      <c r="E14" s="114">
        <v>4.773</v>
      </c>
      <c r="F14" s="117" t="s">
        <v>51</v>
      </c>
      <c r="G14" s="114" t="s">
        <v>53</v>
      </c>
    </row>
    <row r="15" spans="1:7" ht="15">
      <c r="A15" s="121">
        <v>10</v>
      </c>
      <c r="B15" s="114">
        <v>61964</v>
      </c>
      <c r="C15" s="116" t="s">
        <v>48</v>
      </c>
      <c r="D15" s="114">
        <v>27.443</v>
      </c>
      <c r="E15" s="114">
        <v>28.459</v>
      </c>
      <c r="F15" s="117" t="s">
        <v>51</v>
      </c>
      <c r="G15" s="114" t="s">
        <v>53</v>
      </c>
    </row>
    <row r="16" spans="1:7" ht="15">
      <c r="A16" s="121">
        <v>11</v>
      </c>
      <c r="B16" s="114">
        <v>69664</v>
      </c>
      <c r="C16" s="116" t="s">
        <v>48</v>
      </c>
      <c r="D16" s="114">
        <v>69.277</v>
      </c>
      <c r="E16" s="114">
        <v>72.515</v>
      </c>
      <c r="F16" s="117" t="s">
        <v>51</v>
      </c>
      <c r="G16" s="114" t="s">
        <v>53</v>
      </c>
    </row>
    <row r="17" spans="1:7" ht="15">
      <c r="A17" s="121">
        <v>12</v>
      </c>
      <c r="B17" s="114">
        <v>200042651</v>
      </c>
      <c r="C17" s="116" t="s">
        <v>48</v>
      </c>
      <c r="D17" s="114">
        <v>118.07</v>
      </c>
      <c r="E17" s="114">
        <v>123.388</v>
      </c>
      <c r="F17" s="117" t="s">
        <v>51</v>
      </c>
      <c r="G17" s="114" t="s">
        <v>53</v>
      </c>
    </row>
    <row r="18" spans="1:7" ht="15">
      <c r="A18" s="114">
        <v>13</v>
      </c>
      <c r="B18" s="114">
        <v>4189657</v>
      </c>
      <c r="C18" s="116" t="s">
        <v>48</v>
      </c>
      <c r="D18" s="114">
        <v>7.987</v>
      </c>
      <c r="E18" s="114">
        <v>8.484</v>
      </c>
      <c r="F18" s="117" t="s">
        <v>51</v>
      </c>
      <c r="G18" s="114" t="s">
        <v>53</v>
      </c>
    </row>
    <row r="19" spans="1:7" ht="15">
      <c r="A19" s="114">
        <v>14</v>
      </c>
      <c r="B19" s="114">
        <v>602754428</v>
      </c>
      <c r="C19" s="116" t="s">
        <v>48</v>
      </c>
      <c r="D19" s="114">
        <v>21.97</v>
      </c>
      <c r="E19" s="114">
        <v>24.572</v>
      </c>
      <c r="F19" s="117" t="s">
        <v>51</v>
      </c>
      <c r="G19" s="114" t="s">
        <v>53</v>
      </c>
    </row>
    <row r="20" spans="1:7" ht="15">
      <c r="A20" s="114">
        <v>15</v>
      </c>
      <c r="B20" s="114">
        <v>29304887</v>
      </c>
      <c r="C20" s="116" t="s">
        <v>48</v>
      </c>
      <c r="D20" s="114">
        <v>13.681</v>
      </c>
      <c r="E20" s="114">
        <v>15</v>
      </c>
      <c r="F20" s="117" t="s">
        <v>51</v>
      </c>
      <c r="G20" s="114" t="s">
        <v>53</v>
      </c>
    </row>
    <row r="21" spans="1:7" ht="15">
      <c r="A21" s="114">
        <v>16</v>
      </c>
      <c r="B21" s="119" t="s">
        <v>56</v>
      </c>
      <c r="C21" s="116" t="s">
        <v>48</v>
      </c>
      <c r="D21" s="114">
        <v>121.85</v>
      </c>
      <c r="E21" s="114">
        <v>136.917</v>
      </c>
      <c r="F21" s="117" t="s">
        <v>51</v>
      </c>
      <c r="G21" s="114" t="s">
        <v>53</v>
      </c>
    </row>
    <row r="22" spans="1:7" ht="15">
      <c r="A22" s="114">
        <v>17</v>
      </c>
      <c r="B22" s="118">
        <v>1015080063004</v>
      </c>
      <c r="C22" s="116" t="s">
        <v>48</v>
      </c>
      <c r="D22" s="114">
        <v>4.538</v>
      </c>
      <c r="E22" s="114">
        <v>12.936</v>
      </c>
      <c r="F22" s="117" t="s">
        <v>51</v>
      </c>
      <c r="G22" s="114" t="s">
        <v>53</v>
      </c>
    </row>
    <row r="23" spans="1:7" ht="15">
      <c r="A23" s="114">
        <v>18</v>
      </c>
      <c r="B23" s="119" t="s">
        <v>57</v>
      </c>
      <c r="C23" s="116" t="s">
        <v>48</v>
      </c>
      <c r="D23" s="114">
        <v>358.927</v>
      </c>
      <c r="E23" s="114">
        <v>363</v>
      </c>
      <c r="F23" s="117" t="s">
        <v>51</v>
      </c>
      <c r="G23" s="114" t="s">
        <v>53</v>
      </c>
    </row>
    <row r="24" spans="1:7" ht="15">
      <c r="A24" s="121">
        <v>19</v>
      </c>
      <c r="B24" s="118">
        <v>586117</v>
      </c>
      <c r="C24" s="116" t="s">
        <v>48</v>
      </c>
      <c r="D24" s="114">
        <v>27.379</v>
      </c>
      <c r="E24" s="114">
        <v>30.842</v>
      </c>
      <c r="F24" s="117" t="s">
        <v>51</v>
      </c>
      <c r="G24" s="114" t="s">
        <v>53</v>
      </c>
    </row>
    <row r="25" spans="1:7" ht="15">
      <c r="A25" s="114">
        <v>20</v>
      </c>
      <c r="B25" s="119" t="s">
        <v>58</v>
      </c>
      <c r="C25" s="116" t="s">
        <v>48</v>
      </c>
      <c r="D25" s="114">
        <v>63.3</v>
      </c>
      <c r="E25" s="114">
        <v>66.39</v>
      </c>
      <c r="F25" s="117" t="s">
        <v>51</v>
      </c>
      <c r="G25" s="114" t="s">
        <v>53</v>
      </c>
    </row>
    <row r="26" spans="1:7" ht="15">
      <c r="A26" s="114">
        <v>21</v>
      </c>
      <c r="B26" s="119" t="s">
        <v>59</v>
      </c>
      <c r="C26" s="116" t="s">
        <v>48</v>
      </c>
      <c r="D26" s="114">
        <v>5</v>
      </c>
      <c r="E26" s="114">
        <v>5</v>
      </c>
      <c r="F26" s="117" t="s">
        <v>51</v>
      </c>
      <c r="G26" s="114" t="s">
        <v>53</v>
      </c>
    </row>
    <row r="27" spans="1:7" ht="15">
      <c r="A27" s="114">
        <v>22</v>
      </c>
      <c r="B27" s="114">
        <v>28467714</v>
      </c>
      <c r="C27" s="116" t="s">
        <v>48</v>
      </c>
      <c r="D27" s="114">
        <v>32.922</v>
      </c>
      <c r="E27" s="114">
        <v>39.687</v>
      </c>
      <c r="F27" s="117" t="s">
        <v>51</v>
      </c>
      <c r="G27" s="114" t="s">
        <v>53</v>
      </c>
    </row>
    <row r="28" spans="1:7" ht="15">
      <c r="A28" s="114">
        <v>23</v>
      </c>
      <c r="B28" s="114">
        <v>8217009</v>
      </c>
      <c r="C28" s="116" t="s">
        <v>48</v>
      </c>
      <c r="D28" s="114">
        <v>133.057</v>
      </c>
      <c r="E28" s="114">
        <v>137.57</v>
      </c>
      <c r="F28" s="117" t="s">
        <v>51</v>
      </c>
      <c r="G28" s="114" t="s">
        <v>53</v>
      </c>
    </row>
    <row r="29" spans="1:7" ht="15">
      <c r="A29" s="114">
        <v>24</v>
      </c>
      <c r="B29" s="118">
        <v>1016063599602</v>
      </c>
      <c r="C29" s="116" t="s">
        <v>48</v>
      </c>
      <c r="D29" s="114">
        <v>79.79</v>
      </c>
      <c r="E29" s="114">
        <v>81.979</v>
      </c>
      <c r="F29" s="117" t="s">
        <v>51</v>
      </c>
      <c r="G29" s="114" t="s">
        <v>53</v>
      </c>
    </row>
    <row r="30" spans="1:7" ht="15">
      <c r="A30" s="114">
        <v>25</v>
      </c>
      <c r="B30" s="118">
        <v>1015049214607</v>
      </c>
      <c r="C30" s="116" t="s">
        <v>48</v>
      </c>
      <c r="D30" s="114">
        <v>232.42</v>
      </c>
      <c r="E30" s="114">
        <v>240.388</v>
      </c>
      <c r="F30" s="117" t="s">
        <v>51</v>
      </c>
      <c r="G30" s="114" t="s">
        <v>53</v>
      </c>
    </row>
    <row r="31" spans="1:7" ht="15">
      <c r="A31" s="114">
        <v>26</v>
      </c>
      <c r="B31" s="118">
        <v>13683706</v>
      </c>
      <c r="C31" s="116" t="s">
        <v>48</v>
      </c>
      <c r="D31" s="114">
        <v>293.361</v>
      </c>
      <c r="E31" s="114">
        <v>300.485</v>
      </c>
      <c r="F31" s="117" t="s">
        <v>51</v>
      </c>
      <c r="G31" s="114" t="s">
        <v>53</v>
      </c>
    </row>
    <row r="32" spans="1:7" ht="15">
      <c r="A32" s="114">
        <v>27</v>
      </c>
      <c r="B32" s="118">
        <v>29304669</v>
      </c>
      <c r="C32" s="116" t="s">
        <v>48</v>
      </c>
      <c r="D32" s="114">
        <v>10.444</v>
      </c>
      <c r="E32" s="114">
        <v>11.68</v>
      </c>
      <c r="F32" s="117" t="s">
        <v>51</v>
      </c>
      <c r="G32" s="114" t="s">
        <v>53</v>
      </c>
    </row>
    <row r="33" spans="1:7" ht="15">
      <c r="A33" s="121">
        <v>28</v>
      </c>
      <c r="B33" s="118">
        <v>18647</v>
      </c>
      <c r="C33" s="116" t="s">
        <v>48</v>
      </c>
      <c r="D33" s="114">
        <v>65.607</v>
      </c>
      <c r="E33" s="114">
        <v>74.281</v>
      </c>
      <c r="F33" s="117" t="s">
        <v>51</v>
      </c>
      <c r="G33" s="114" t="s">
        <v>53</v>
      </c>
    </row>
    <row r="34" spans="1:7" ht="15">
      <c r="A34" s="121">
        <v>29</v>
      </c>
      <c r="B34" s="118">
        <v>194101</v>
      </c>
      <c r="C34" s="116" t="s">
        <v>48</v>
      </c>
      <c r="D34" s="114">
        <v>19.35</v>
      </c>
      <c r="E34" s="114">
        <v>25.388</v>
      </c>
      <c r="F34" s="117" t="s">
        <v>51</v>
      </c>
      <c r="G34" s="114" t="s">
        <v>53</v>
      </c>
    </row>
    <row r="35" spans="1:7" ht="15">
      <c r="A35" s="114">
        <v>30</v>
      </c>
      <c r="B35" s="118">
        <v>2089755</v>
      </c>
      <c r="C35" s="116" t="s">
        <v>48</v>
      </c>
      <c r="D35" s="114">
        <v>98.124</v>
      </c>
      <c r="E35" s="114">
        <v>101.128</v>
      </c>
      <c r="F35" s="117" t="s">
        <v>51</v>
      </c>
      <c r="G35" s="114" t="s">
        <v>53</v>
      </c>
    </row>
    <row r="36" spans="1:7" ht="15">
      <c r="A36" s="121">
        <v>31</v>
      </c>
      <c r="B36" s="118">
        <v>574074</v>
      </c>
      <c r="C36" s="116" t="s">
        <v>48</v>
      </c>
      <c r="D36" s="114">
        <v>46.243</v>
      </c>
      <c r="E36" s="114">
        <v>50.54</v>
      </c>
      <c r="F36" s="117" t="s">
        <v>51</v>
      </c>
      <c r="G36" s="114" t="s">
        <v>53</v>
      </c>
    </row>
    <row r="37" spans="1:7" ht="15">
      <c r="A37" s="114">
        <v>32</v>
      </c>
      <c r="B37" s="118">
        <v>68003700</v>
      </c>
      <c r="C37" s="116" t="s">
        <v>48</v>
      </c>
      <c r="D37" s="114">
        <v>361.18</v>
      </c>
      <c r="E37" s="114">
        <v>367.02</v>
      </c>
      <c r="F37" s="117" t="s">
        <v>51</v>
      </c>
      <c r="G37" s="114" t="s">
        <v>53</v>
      </c>
    </row>
    <row r="38" spans="1:7" ht="15">
      <c r="A38" s="114">
        <v>33</v>
      </c>
      <c r="B38" s="118">
        <v>32446163</v>
      </c>
      <c r="C38" s="116" t="s">
        <v>48</v>
      </c>
      <c r="D38" s="114">
        <v>155.379</v>
      </c>
      <c r="E38" s="114">
        <v>159.68</v>
      </c>
      <c r="F38" s="117" t="s">
        <v>51</v>
      </c>
      <c r="G38" s="114" t="s">
        <v>53</v>
      </c>
    </row>
    <row r="39" spans="1:7" ht="15">
      <c r="A39" s="114">
        <v>34</v>
      </c>
      <c r="B39" s="118">
        <v>1012109342003</v>
      </c>
      <c r="C39" s="116" t="s">
        <v>48</v>
      </c>
      <c r="D39" s="114">
        <v>227.064</v>
      </c>
      <c r="E39" s="114">
        <v>231.72</v>
      </c>
      <c r="F39" s="117" t="s">
        <v>51</v>
      </c>
      <c r="G39" s="114" t="s">
        <v>53</v>
      </c>
    </row>
    <row r="40" spans="1:7" ht="15">
      <c r="A40" s="114">
        <v>35</v>
      </c>
      <c r="B40" s="120" t="s">
        <v>60</v>
      </c>
      <c r="C40" s="116" t="s">
        <v>48</v>
      </c>
      <c r="D40" s="114">
        <v>62.966</v>
      </c>
      <c r="E40" s="114">
        <v>69.069</v>
      </c>
      <c r="F40" s="117" t="s">
        <v>51</v>
      </c>
      <c r="G40" s="114" t="s">
        <v>53</v>
      </c>
    </row>
    <row r="41" spans="1:7" ht="15">
      <c r="A41" s="114">
        <v>36</v>
      </c>
      <c r="B41" s="119" t="s">
        <v>61</v>
      </c>
      <c r="C41" s="116" t="s">
        <v>48</v>
      </c>
      <c r="D41" s="114">
        <v>177.242</v>
      </c>
      <c r="E41" s="114">
        <v>182.93</v>
      </c>
      <c r="F41" s="117" t="s">
        <v>51</v>
      </c>
      <c r="G41" s="114" t="s">
        <v>53</v>
      </c>
    </row>
    <row r="42" spans="1:7" ht="15">
      <c r="A42" s="114">
        <v>37</v>
      </c>
      <c r="B42" s="119" t="s">
        <v>62</v>
      </c>
      <c r="C42" s="116" t="s">
        <v>48</v>
      </c>
      <c r="D42" s="114">
        <v>58.352</v>
      </c>
      <c r="E42" s="114">
        <v>62.852</v>
      </c>
      <c r="F42" s="117" t="s">
        <v>51</v>
      </c>
      <c r="G42" s="114" t="s">
        <v>53</v>
      </c>
    </row>
    <row r="43" spans="1:8" ht="15">
      <c r="A43" s="114">
        <v>38</v>
      </c>
      <c r="B43" s="114"/>
      <c r="C43" s="116" t="s">
        <v>48</v>
      </c>
      <c r="D43" s="114"/>
      <c r="E43" s="114"/>
      <c r="F43" s="117"/>
      <c r="G43" s="114"/>
      <c r="H43" t="s">
        <v>73</v>
      </c>
    </row>
    <row r="44" spans="1:7" ht="15">
      <c r="A44" s="114">
        <v>39</v>
      </c>
      <c r="B44" s="120">
        <v>101209462200</v>
      </c>
      <c r="C44" s="116" t="s">
        <v>48</v>
      </c>
      <c r="D44" s="114">
        <v>295.512</v>
      </c>
      <c r="E44" s="114">
        <v>304.477</v>
      </c>
      <c r="F44" s="117" t="s">
        <v>51</v>
      </c>
      <c r="G44" s="114" t="s">
        <v>53</v>
      </c>
    </row>
    <row r="45" spans="1:7" ht="15">
      <c r="A45" s="114">
        <v>40</v>
      </c>
      <c r="B45" s="119" t="s">
        <v>100</v>
      </c>
      <c r="C45" s="116" t="s">
        <v>48</v>
      </c>
      <c r="D45" s="114">
        <v>250.631</v>
      </c>
      <c r="E45" s="114">
        <v>253.075</v>
      </c>
      <c r="F45" s="117" t="s">
        <v>51</v>
      </c>
      <c r="G45" s="114" t="s">
        <v>53</v>
      </c>
    </row>
    <row r="46" spans="1:7" ht="15">
      <c r="A46" s="123">
        <v>41</v>
      </c>
      <c r="B46" s="122" t="s">
        <v>64</v>
      </c>
      <c r="C46" s="116" t="s">
        <v>48</v>
      </c>
      <c r="D46" s="114">
        <v>121.394</v>
      </c>
      <c r="E46" s="114">
        <v>130.946</v>
      </c>
      <c r="F46" s="117" t="s">
        <v>51</v>
      </c>
      <c r="G46" s="114" t="s">
        <v>53</v>
      </c>
    </row>
    <row r="47" spans="1:7" ht="15">
      <c r="A47" s="121">
        <v>42</v>
      </c>
      <c r="B47" s="119">
        <v>195545</v>
      </c>
      <c r="C47" s="116" t="s">
        <v>48</v>
      </c>
      <c r="D47" s="114">
        <v>9.195</v>
      </c>
      <c r="E47" s="114">
        <v>10.525</v>
      </c>
      <c r="F47" s="117" t="s">
        <v>51</v>
      </c>
      <c r="G47" s="114" t="s">
        <v>53</v>
      </c>
    </row>
    <row r="48" spans="1:7" ht="15">
      <c r="A48" s="114">
        <v>43</v>
      </c>
      <c r="B48" s="119" t="s">
        <v>65</v>
      </c>
      <c r="C48" s="116" t="s">
        <v>48</v>
      </c>
      <c r="D48" s="114">
        <v>70.336</v>
      </c>
      <c r="E48" s="114">
        <v>71.516</v>
      </c>
      <c r="F48" s="117" t="s">
        <v>51</v>
      </c>
      <c r="G48" s="114" t="s">
        <v>53</v>
      </c>
    </row>
    <row r="49" spans="1:7" ht="15">
      <c r="A49" s="114">
        <v>44</v>
      </c>
      <c r="B49" s="119" t="s">
        <v>66</v>
      </c>
      <c r="C49" s="116" t="s">
        <v>48</v>
      </c>
      <c r="D49" s="114">
        <v>102.143</v>
      </c>
      <c r="E49" s="114">
        <v>111.897</v>
      </c>
      <c r="F49" s="117" t="s">
        <v>51</v>
      </c>
      <c r="G49" s="114" t="s">
        <v>53</v>
      </c>
    </row>
    <row r="50" spans="1:7" ht="15">
      <c r="A50" s="121">
        <v>45</v>
      </c>
      <c r="B50" s="119">
        <v>574097</v>
      </c>
      <c r="C50" s="116" t="s">
        <v>48</v>
      </c>
      <c r="D50" s="114">
        <v>15.433</v>
      </c>
      <c r="E50" s="114">
        <v>16.6</v>
      </c>
      <c r="F50" s="117" t="s">
        <v>51</v>
      </c>
      <c r="G50" s="114" t="s">
        <v>53</v>
      </c>
    </row>
    <row r="51" spans="1:7" ht="15">
      <c r="A51" s="114">
        <v>46</v>
      </c>
      <c r="B51" s="119" t="s">
        <v>67</v>
      </c>
      <c r="C51" s="116" t="s">
        <v>48</v>
      </c>
      <c r="D51" s="114">
        <v>157.463</v>
      </c>
      <c r="E51" s="114">
        <v>158.583</v>
      </c>
      <c r="F51" s="117" t="s">
        <v>51</v>
      </c>
      <c r="G51" s="114" t="s">
        <v>53</v>
      </c>
    </row>
    <row r="52" spans="1:7" ht="15">
      <c r="A52" s="114">
        <v>47</v>
      </c>
      <c r="B52" s="119" t="s">
        <v>68</v>
      </c>
      <c r="C52" s="116" t="s">
        <v>48</v>
      </c>
      <c r="D52" s="114">
        <v>97.776</v>
      </c>
      <c r="E52" s="114">
        <v>99.636</v>
      </c>
      <c r="F52" s="117" t="s">
        <v>51</v>
      </c>
      <c r="G52" s="114" t="s">
        <v>53</v>
      </c>
    </row>
    <row r="53" spans="1:7" ht="15">
      <c r="A53" s="114">
        <v>48</v>
      </c>
      <c r="B53" s="119">
        <v>1365975</v>
      </c>
      <c r="C53" s="116" t="s">
        <v>48</v>
      </c>
      <c r="D53" s="114">
        <v>88.671</v>
      </c>
      <c r="E53" s="114">
        <v>89</v>
      </c>
      <c r="F53" s="117" t="s">
        <v>51</v>
      </c>
      <c r="G53" s="114" t="s">
        <v>53</v>
      </c>
    </row>
    <row r="54" spans="1:7" ht="15">
      <c r="A54" s="114">
        <v>49</v>
      </c>
      <c r="B54" s="119" t="s">
        <v>69</v>
      </c>
      <c r="C54" s="116" t="s">
        <v>48</v>
      </c>
      <c r="D54" s="114">
        <v>157.392</v>
      </c>
      <c r="E54" s="114">
        <v>159.109</v>
      </c>
      <c r="F54" s="117" t="s">
        <v>51</v>
      </c>
      <c r="G54" s="114" t="s">
        <v>53</v>
      </c>
    </row>
    <row r="55" spans="1:7" ht="15">
      <c r="A55" s="114">
        <v>50</v>
      </c>
      <c r="B55" s="119" t="s">
        <v>70</v>
      </c>
      <c r="C55" s="116" t="s">
        <v>48</v>
      </c>
      <c r="D55" s="114">
        <v>259.659</v>
      </c>
      <c r="E55" s="114">
        <v>269.687</v>
      </c>
      <c r="F55" s="117" t="s">
        <v>51</v>
      </c>
      <c r="G55" s="114" t="s">
        <v>53</v>
      </c>
    </row>
    <row r="56" spans="1:7" ht="15">
      <c r="A56" s="123">
        <v>51</v>
      </c>
      <c r="B56" s="119">
        <v>1203174</v>
      </c>
      <c r="C56" s="116" t="s">
        <v>48</v>
      </c>
      <c r="D56" s="114">
        <v>163.305</v>
      </c>
      <c r="E56" s="114">
        <v>166.203</v>
      </c>
      <c r="F56" s="117" t="s">
        <v>51</v>
      </c>
      <c r="G56" s="114" t="s">
        <v>53</v>
      </c>
    </row>
    <row r="57" spans="1:7" ht="15">
      <c r="A57" s="114">
        <v>52</v>
      </c>
      <c r="B57" s="119">
        <v>23892506</v>
      </c>
      <c r="C57" s="116" t="s">
        <v>48</v>
      </c>
      <c r="D57" s="114">
        <v>38.114</v>
      </c>
      <c r="E57" s="114">
        <v>40.842</v>
      </c>
      <c r="F57" s="117" t="s">
        <v>51</v>
      </c>
      <c r="G57" s="114" t="s">
        <v>53</v>
      </c>
    </row>
    <row r="58" spans="1:7" ht="15">
      <c r="A58" s="121">
        <v>53</v>
      </c>
      <c r="B58" s="119">
        <v>30218</v>
      </c>
      <c r="C58" s="116" t="s">
        <v>48</v>
      </c>
      <c r="D58" s="114">
        <v>678.795</v>
      </c>
      <c r="E58" s="114">
        <v>696.101</v>
      </c>
      <c r="F58" s="117" t="s">
        <v>51</v>
      </c>
      <c r="G58" s="114" t="s">
        <v>53</v>
      </c>
    </row>
    <row r="59" spans="1:7" ht="15">
      <c r="A59" s="121">
        <v>54</v>
      </c>
      <c r="B59" s="119">
        <v>574072</v>
      </c>
      <c r="C59" s="116" t="s">
        <v>48</v>
      </c>
      <c r="D59" s="114">
        <v>32.902</v>
      </c>
      <c r="E59" s="114">
        <v>39.238</v>
      </c>
      <c r="F59" s="117" t="s">
        <v>51</v>
      </c>
      <c r="G59" s="114" t="s">
        <v>53</v>
      </c>
    </row>
    <row r="60" spans="1:7" ht="15">
      <c r="A60" s="121">
        <v>55</v>
      </c>
      <c r="B60" s="119">
        <v>100079648</v>
      </c>
      <c r="C60" s="116" t="s">
        <v>48</v>
      </c>
      <c r="D60" s="114">
        <v>127.219</v>
      </c>
      <c r="E60" s="114">
        <v>133</v>
      </c>
      <c r="F60" s="117" t="s">
        <v>51</v>
      </c>
      <c r="G60" s="114" t="s">
        <v>53</v>
      </c>
    </row>
    <row r="61" spans="1:7" ht="15">
      <c r="A61" s="121">
        <v>56</v>
      </c>
      <c r="B61" s="119">
        <v>847592</v>
      </c>
      <c r="C61" s="116" t="s">
        <v>48</v>
      </c>
      <c r="D61" s="114">
        <v>1.418</v>
      </c>
      <c r="E61" s="114">
        <v>1.5</v>
      </c>
      <c r="F61" s="117" t="s">
        <v>51</v>
      </c>
      <c r="G61" s="114" t="s">
        <v>53</v>
      </c>
    </row>
    <row r="62" spans="1:7" ht="15">
      <c r="A62" s="114">
        <v>57</v>
      </c>
      <c r="B62" s="120">
        <v>1010006053206</v>
      </c>
      <c r="C62" s="116" t="s">
        <v>48</v>
      </c>
      <c r="D62" s="114">
        <v>94.2</v>
      </c>
      <c r="E62" s="114">
        <v>96</v>
      </c>
      <c r="F62" s="117" t="s">
        <v>51</v>
      </c>
      <c r="G62" s="114" t="s">
        <v>53</v>
      </c>
    </row>
    <row r="63" spans="1:7" ht="15">
      <c r="A63" s="114">
        <v>58</v>
      </c>
      <c r="B63" s="119">
        <v>60312618</v>
      </c>
      <c r="C63" s="116" t="s">
        <v>48</v>
      </c>
      <c r="D63" s="114">
        <v>13.18</v>
      </c>
      <c r="E63" s="114">
        <v>13.705</v>
      </c>
      <c r="F63" s="117" t="s">
        <v>51</v>
      </c>
      <c r="G63" s="114" t="s">
        <v>53</v>
      </c>
    </row>
    <row r="64" spans="1:7" ht="15">
      <c r="A64" s="114">
        <v>59</v>
      </c>
      <c r="B64" s="120">
        <v>1015070445803</v>
      </c>
      <c r="C64" s="116" t="s">
        <v>48</v>
      </c>
      <c r="D64" s="114">
        <v>89.728</v>
      </c>
      <c r="E64" s="114">
        <v>94.728</v>
      </c>
      <c r="F64" s="117" t="s">
        <v>51</v>
      </c>
      <c r="G64" s="114" t="s">
        <v>53</v>
      </c>
    </row>
    <row r="65" spans="1:7" ht="15">
      <c r="A65" s="121">
        <v>60</v>
      </c>
      <c r="B65" s="119">
        <v>186275</v>
      </c>
      <c r="C65" s="116" t="s">
        <v>48</v>
      </c>
      <c r="D65" s="114">
        <v>31.6</v>
      </c>
      <c r="E65" s="114">
        <v>35</v>
      </c>
      <c r="F65" s="117" t="s">
        <v>51</v>
      </c>
      <c r="G65" s="114" t="s">
        <v>53</v>
      </c>
    </row>
    <row r="66" spans="1:7" ht="15">
      <c r="A66" s="114">
        <v>61</v>
      </c>
      <c r="B66" s="119">
        <v>6612554</v>
      </c>
      <c r="C66" s="116" t="s">
        <v>48</v>
      </c>
      <c r="D66" s="114">
        <v>257.14</v>
      </c>
      <c r="E66" s="114">
        <v>259</v>
      </c>
      <c r="F66" s="117" t="s">
        <v>51</v>
      </c>
      <c r="G66" s="114" t="s">
        <v>53</v>
      </c>
    </row>
    <row r="67" spans="1:7" ht="15">
      <c r="A67" s="114">
        <v>62</v>
      </c>
      <c r="B67" s="119">
        <v>1190829</v>
      </c>
      <c r="C67" s="116" t="s">
        <v>48</v>
      </c>
      <c r="D67" s="114">
        <v>4.365</v>
      </c>
      <c r="E67" s="114">
        <v>10.882</v>
      </c>
      <c r="F67" s="117" t="s">
        <v>51</v>
      </c>
      <c r="G67" s="114" t="s">
        <v>53</v>
      </c>
    </row>
    <row r="68" spans="1:7" ht="15">
      <c r="A68" s="121">
        <v>63</v>
      </c>
      <c r="B68" s="119">
        <v>72572</v>
      </c>
      <c r="C68" s="116" t="s">
        <v>48</v>
      </c>
      <c r="D68" s="114">
        <v>84.05</v>
      </c>
      <c r="E68" s="114">
        <v>88.214</v>
      </c>
      <c r="F68" s="117" t="s">
        <v>51</v>
      </c>
      <c r="G68" s="114" t="s">
        <v>53</v>
      </c>
    </row>
    <row r="69" spans="1:7" ht="15">
      <c r="A69" s="114">
        <v>64</v>
      </c>
      <c r="B69" s="119" t="s">
        <v>71</v>
      </c>
      <c r="C69" s="116" t="s">
        <v>48</v>
      </c>
      <c r="D69" s="114">
        <v>74.684</v>
      </c>
      <c r="E69" s="114">
        <v>82.238</v>
      </c>
      <c r="F69" s="117" t="s">
        <v>51</v>
      </c>
      <c r="G69" s="114" t="s">
        <v>53</v>
      </c>
    </row>
    <row r="70" spans="1:7" ht="15">
      <c r="A70" s="114">
        <v>65</v>
      </c>
      <c r="B70" s="119" t="s">
        <v>72</v>
      </c>
      <c r="C70" s="116" t="s">
        <v>48</v>
      </c>
      <c r="D70" s="114">
        <v>338</v>
      </c>
      <c r="E70" s="114">
        <v>339</v>
      </c>
      <c r="F70" s="117" t="s">
        <v>51</v>
      </c>
      <c r="G70" s="114" t="s">
        <v>53</v>
      </c>
    </row>
    <row r="71" spans="1:7" ht="15">
      <c r="A71" s="114">
        <v>66</v>
      </c>
      <c r="B71" s="119">
        <v>211909998</v>
      </c>
      <c r="C71" s="116" t="s">
        <v>48</v>
      </c>
      <c r="D71" s="114">
        <v>150.508</v>
      </c>
      <c r="E71" s="114">
        <v>157.62</v>
      </c>
      <c r="F71" s="117" t="s">
        <v>51</v>
      </c>
      <c r="G71" s="114" t="s">
        <v>53</v>
      </c>
    </row>
    <row r="72" spans="1:7" ht="15">
      <c r="A72" s="114">
        <v>67</v>
      </c>
      <c r="B72" s="120">
        <v>102098340509</v>
      </c>
      <c r="C72" s="116" t="s">
        <v>48</v>
      </c>
      <c r="D72" s="114">
        <v>34.41</v>
      </c>
      <c r="E72" s="114">
        <v>35.165</v>
      </c>
      <c r="F72" s="117" t="s">
        <v>51</v>
      </c>
      <c r="G72" s="114" t="s">
        <v>53</v>
      </c>
    </row>
    <row r="73" spans="1:7" ht="15">
      <c r="A73" s="114">
        <v>68</v>
      </c>
      <c r="B73" s="120">
        <v>1016062257701</v>
      </c>
      <c r="C73" s="116" t="s">
        <v>48</v>
      </c>
      <c r="D73" s="114">
        <v>55.669</v>
      </c>
      <c r="E73" s="114">
        <v>61.323</v>
      </c>
      <c r="F73" s="117" t="s">
        <v>51</v>
      </c>
      <c r="G73" s="114" t="s">
        <v>53</v>
      </c>
    </row>
    <row r="74" spans="1:7" ht="15">
      <c r="A74" s="114">
        <v>69</v>
      </c>
      <c r="B74" s="119">
        <v>60312602</v>
      </c>
      <c r="C74" s="116" t="s">
        <v>48</v>
      </c>
      <c r="D74" s="114">
        <v>31</v>
      </c>
      <c r="E74" s="114">
        <v>31</v>
      </c>
      <c r="F74" s="117" t="s">
        <v>51</v>
      </c>
      <c r="G74" s="114" t="s">
        <v>53</v>
      </c>
    </row>
    <row r="75" spans="1:7" ht="15">
      <c r="A75" s="121">
        <v>70</v>
      </c>
      <c r="B75" s="119">
        <v>182853</v>
      </c>
      <c r="C75" s="116" t="s">
        <v>48</v>
      </c>
      <c r="D75" s="114">
        <v>27.353</v>
      </c>
      <c r="E75" s="114">
        <v>31.42</v>
      </c>
      <c r="F75" s="117" t="s">
        <v>51</v>
      </c>
      <c r="G75" s="114" t="s">
        <v>53</v>
      </c>
    </row>
    <row r="78" spans="1:7" ht="15">
      <c r="A78" s="115" t="s">
        <v>35</v>
      </c>
      <c r="B78" s="116" t="s">
        <v>50</v>
      </c>
      <c r="C78" s="115" t="s">
        <v>38</v>
      </c>
      <c r="D78" s="116" t="s">
        <v>40</v>
      </c>
      <c r="E78" s="116" t="s">
        <v>40</v>
      </c>
      <c r="F78" s="116" t="s">
        <v>44</v>
      </c>
      <c r="G78" s="116" t="s">
        <v>46</v>
      </c>
    </row>
    <row r="79" spans="1:7" ht="15">
      <c r="A79" s="115" t="s">
        <v>36</v>
      </c>
      <c r="B79" s="116" t="s">
        <v>37</v>
      </c>
      <c r="C79" s="116" t="s">
        <v>39</v>
      </c>
      <c r="D79" s="116" t="s">
        <v>41</v>
      </c>
      <c r="E79" s="116" t="s">
        <v>41</v>
      </c>
      <c r="F79" s="115" t="s">
        <v>45</v>
      </c>
      <c r="G79" s="116" t="s">
        <v>47</v>
      </c>
    </row>
    <row r="80" spans="1:7" ht="15">
      <c r="A80" s="116" t="s">
        <v>49</v>
      </c>
      <c r="B80" s="115"/>
      <c r="C80" s="115"/>
      <c r="D80" s="115" t="s">
        <v>42</v>
      </c>
      <c r="E80" s="115" t="s">
        <v>43</v>
      </c>
      <c r="F80" s="115"/>
      <c r="G80" s="115"/>
    </row>
    <row r="81" spans="1:7" ht="15">
      <c r="A81" s="121">
        <v>1</v>
      </c>
      <c r="B81" s="119">
        <v>100167360</v>
      </c>
      <c r="C81" s="116" t="s">
        <v>74</v>
      </c>
      <c r="D81" s="114">
        <v>34.844</v>
      </c>
      <c r="E81" s="114">
        <v>36.965</v>
      </c>
      <c r="F81" s="117" t="s">
        <v>51</v>
      </c>
      <c r="G81" s="114" t="s">
        <v>53</v>
      </c>
    </row>
    <row r="82" spans="1:7" ht="15">
      <c r="A82" s="114">
        <v>2</v>
      </c>
      <c r="B82" s="119" t="s">
        <v>80</v>
      </c>
      <c r="C82" s="116" t="s">
        <v>74</v>
      </c>
      <c r="D82" s="114">
        <v>104.54</v>
      </c>
      <c r="E82" s="114">
        <v>107.998</v>
      </c>
      <c r="F82" s="117" t="s">
        <v>51</v>
      </c>
      <c r="G82" s="114" t="s">
        <v>53</v>
      </c>
    </row>
    <row r="83" spans="1:7" ht="15">
      <c r="A83" s="114">
        <v>3</v>
      </c>
      <c r="B83" s="120">
        <v>1014020598200</v>
      </c>
      <c r="C83" s="116" t="s">
        <v>74</v>
      </c>
      <c r="D83" s="114">
        <v>192.083</v>
      </c>
      <c r="E83" s="114">
        <v>193.56</v>
      </c>
      <c r="F83" s="117" t="s">
        <v>51</v>
      </c>
      <c r="G83" s="114" t="s">
        <v>53</v>
      </c>
    </row>
    <row r="84" spans="1:7" ht="15">
      <c r="A84" s="114">
        <v>4</v>
      </c>
      <c r="B84" s="119">
        <v>141180055</v>
      </c>
      <c r="C84" s="116" t="s">
        <v>74</v>
      </c>
      <c r="D84" s="114">
        <v>39.732</v>
      </c>
      <c r="E84" s="114">
        <v>44.132</v>
      </c>
      <c r="F84" s="117" t="s">
        <v>51</v>
      </c>
      <c r="G84" s="114" t="s">
        <v>53</v>
      </c>
    </row>
    <row r="85" spans="1:7" ht="15">
      <c r="A85" s="114">
        <v>5</v>
      </c>
      <c r="B85" s="119" t="s">
        <v>81</v>
      </c>
      <c r="C85" s="116" t="s">
        <v>74</v>
      </c>
      <c r="D85" s="114">
        <v>216</v>
      </c>
      <c r="E85" s="114">
        <v>216</v>
      </c>
      <c r="F85" s="117" t="s">
        <v>51</v>
      </c>
      <c r="G85" s="114" t="s">
        <v>53</v>
      </c>
    </row>
    <row r="86" spans="1:7" ht="15">
      <c r="A86" s="121">
        <v>6</v>
      </c>
      <c r="B86" s="119">
        <v>584069</v>
      </c>
      <c r="C86" s="116" t="s">
        <v>74</v>
      </c>
      <c r="D86" s="114">
        <v>5.17</v>
      </c>
      <c r="E86" s="114">
        <v>6.551</v>
      </c>
      <c r="F86" s="117" t="s">
        <v>51</v>
      </c>
      <c r="G86" s="114" t="s">
        <v>53</v>
      </c>
    </row>
    <row r="87" spans="1:7" ht="15">
      <c r="A87" s="114">
        <v>7</v>
      </c>
      <c r="B87" s="119" t="s">
        <v>82</v>
      </c>
      <c r="C87" s="116" t="s">
        <v>74</v>
      </c>
      <c r="D87" s="114">
        <v>55.108</v>
      </c>
      <c r="E87" s="114">
        <v>59.59</v>
      </c>
      <c r="F87" s="117" t="s">
        <v>51</v>
      </c>
      <c r="G87" s="114" t="s">
        <v>53</v>
      </c>
    </row>
    <row r="88" spans="1:7" ht="15">
      <c r="A88" s="121">
        <v>8</v>
      </c>
      <c r="B88" s="114">
        <v>85258</v>
      </c>
      <c r="C88" s="116" t="s">
        <v>74</v>
      </c>
      <c r="D88" s="114">
        <v>0.8</v>
      </c>
      <c r="E88" s="114">
        <v>0.8</v>
      </c>
      <c r="F88" s="117" t="s">
        <v>51</v>
      </c>
      <c r="G88" s="114" t="s">
        <v>53</v>
      </c>
    </row>
    <row r="89" spans="1:7" ht="15">
      <c r="A89" s="114">
        <v>9</v>
      </c>
      <c r="B89" s="114">
        <v>60275433</v>
      </c>
      <c r="C89" s="116" t="s">
        <v>74</v>
      </c>
      <c r="D89" s="114">
        <v>8.685</v>
      </c>
      <c r="E89" s="114">
        <v>9.506</v>
      </c>
      <c r="F89" s="117" t="s">
        <v>51</v>
      </c>
      <c r="G89" s="114" t="s">
        <v>53</v>
      </c>
    </row>
    <row r="90" spans="1:7" ht="15">
      <c r="A90" s="121">
        <v>10</v>
      </c>
      <c r="B90" s="114">
        <v>229455</v>
      </c>
      <c r="C90" s="116" t="s">
        <v>74</v>
      </c>
      <c r="D90" s="114">
        <v>28.411</v>
      </c>
      <c r="E90" s="114">
        <v>29.842</v>
      </c>
      <c r="F90" s="117" t="s">
        <v>51</v>
      </c>
      <c r="G90" s="114" t="s">
        <v>53</v>
      </c>
    </row>
    <row r="91" spans="1:7" ht="15">
      <c r="A91" s="121">
        <v>11</v>
      </c>
      <c r="B91" s="114">
        <v>69679</v>
      </c>
      <c r="C91" s="116" t="s">
        <v>74</v>
      </c>
      <c r="D91" s="114">
        <v>47.357</v>
      </c>
      <c r="E91" s="114">
        <v>49.201</v>
      </c>
      <c r="F91" s="117" t="s">
        <v>51</v>
      </c>
      <c r="G91" s="114" t="s">
        <v>53</v>
      </c>
    </row>
    <row r="92" spans="1:7" ht="15">
      <c r="A92" s="121">
        <v>12</v>
      </c>
      <c r="B92" s="114">
        <v>100280448</v>
      </c>
      <c r="C92" s="116" t="s">
        <v>74</v>
      </c>
      <c r="D92" s="114">
        <v>88.07</v>
      </c>
      <c r="E92" s="114">
        <v>93.763</v>
      </c>
      <c r="F92" s="117" t="s">
        <v>51</v>
      </c>
      <c r="G92" s="114" t="s">
        <v>53</v>
      </c>
    </row>
    <row r="93" spans="1:7" ht="15">
      <c r="A93" s="114">
        <v>13</v>
      </c>
      <c r="B93" s="119" t="s">
        <v>83</v>
      </c>
      <c r="C93" s="116" t="s">
        <v>74</v>
      </c>
      <c r="D93" s="114">
        <v>15.987</v>
      </c>
      <c r="E93" s="114">
        <v>16.716</v>
      </c>
      <c r="F93" s="117" t="s">
        <v>51</v>
      </c>
      <c r="G93" s="114" t="s">
        <v>53</v>
      </c>
    </row>
    <row r="94" spans="1:7" ht="15">
      <c r="A94" s="114">
        <v>14</v>
      </c>
      <c r="B94" s="114">
        <v>60275431</v>
      </c>
      <c r="C94" s="116" t="s">
        <v>74</v>
      </c>
      <c r="D94" s="114">
        <v>14.839</v>
      </c>
      <c r="E94" s="114">
        <v>16.4</v>
      </c>
      <c r="F94" s="117" t="s">
        <v>51</v>
      </c>
      <c r="G94" s="114" t="s">
        <v>53</v>
      </c>
    </row>
    <row r="95" spans="1:7" ht="15">
      <c r="A95" s="114">
        <v>15</v>
      </c>
      <c r="B95" s="114">
        <v>29010393</v>
      </c>
      <c r="C95" s="116" t="s">
        <v>74</v>
      </c>
      <c r="D95" s="114">
        <v>24.991</v>
      </c>
      <c r="E95" s="114">
        <v>26</v>
      </c>
      <c r="F95" s="117" t="s">
        <v>51</v>
      </c>
      <c r="G95" s="114" t="s">
        <v>53</v>
      </c>
    </row>
    <row r="96" spans="1:7" ht="15">
      <c r="A96" s="114">
        <v>16</v>
      </c>
      <c r="B96" s="119" t="s">
        <v>84</v>
      </c>
      <c r="C96" s="116" t="s">
        <v>74</v>
      </c>
      <c r="D96" s="114">
        <v>133.397</v>
      </c>
      <c r="E96" s="114">
        <v>144.488</v>
      </c>
      <c r="F96" s="117" t="s">
        <v>51</v>
      </c>
      <c r="G96" s="114" t="s">
        <v>53</v>
      </c>
    </row>
    <row r="97" spans="1:7" ht="15">
      <c r="A97" s="114">
        <v>17</v>
      </c>
      <c r="B97" s="118">
        <v>1015080060607</v>
      </c>
      <c r="C97" s="116" t="s">
        <v>74</v>
      </c>
      <c r="D97" s="114">
        <v>2.79</v>
      </c>
      <c r="E97" s="114">
        <v>3.417</v>
      </c>
      <c r="F97" s="117" t="s">
        <v>51</v>
      </c>
      <c r="G97" s="114" t="s">
        <v>53</v>
      </c>
    </row>
    <row r="98" spans="1:7" ht="15">
      <c r="A98" s="114">
        <v>18</v>
      </c>
      <c r="B98" s="119">
        <v>2147311</v>
      </c>
      <c r="C98" s="116" t="s">
        <v>74</v>
      </c>
      <c r="D98" s="114">
        <v>399.737</v>
      </c>
      <c r="E98" s="114">
        <v>400</v>
      </c>
      <c r="F98" s="117" t="s">
        <v>51</v>
      </c>
      <c r="G98" s="114" t="s">
        <v>53</v>
      </c>
    </row>
    <row r="99" spans="1:7" ht="15">
      <c r="A99" s="121">
        <v>19</v>
      </c>
      <c r="B99" s="118">
        <v>586178</v>
      </c>
      <c r="C99" s="116" t="s">
        <v>74</v>
      </c>
      <c r="D99" s="114">
        <v>46.808</v>
      </c>
      <c r="E99" s="114">
        <v>50.248</v>
      </c>
      <c r="F99" s="117" t="s">
        <v>51</v>
      </c>
      <c r="G99" s="114" t="s">
        <v>53</v>
      </c>
    </row>
    <row r="100" spans="1:7" ht="15">
      <c r="A100" s="114">
        <v>20</v>
      </c>
      <c r="B100" s="119" t="s">
        <v>85</v>
      </c>
      <c r="C100" s="116" t="s">
        <v>74</v>
      </c>
      <c r="D100" s="114">
        <v>93.05</v>
      </c>
      <c r="E100" s="114">
        <v>94.94</v>
      </c>
      <c r="F100" s="117" t="s">
        <v>51</v>
      </c>
      <c r="G100" s="114" t="s">
        <v>53</v>
      </c>
    </row>
    <row r="101" spans="1:7" ht="15">
      <c r="A101" s="114">
        <v>21</v>
      </c>
      <c r="B101" s="119">
        <v>150151648</v>
      </c>
      <c r="C101" s="116" t="s">
        <v>74</v>
      </c>
      <c r="D101" s="114">
        <v>2.5</v>
      </c>
      <c r="E101" s="114">
        <v>2.5</v>
      </c>
      <c r="F101" s="117" t="s">
        <v>51</v>
      </c>
      <c r="G101" s="114" t="s">
        <v>53</v>
      </c>
    </row>
    <row r="102" spans="1:7" ht="15">
      <c r="A102" s="114">
        <v>22</v>
      </c>
      <c r="B102" s="114">
        <v>29470968</v>
      </c>
      <c r="C102" s="116" t="s">
        <v>74</v>
      </c>
      <c r="D102" s="114">
        <v>20.927</v>
      </c>
      <c r="E102" s="114">
        <v>23.712</v>
      </c>
      <c r="F102" s="117" t="s">
        <v>51</v>
      </c>
      <c r="G102" s="114" t="s">
        <v>53</v>
      </c>
    </row>
    <row r="103" spans="1:7" ht="15">
      <c r="A103" s="114">
        <v>23</v>
      </c>
      <c r="B103" s="114">
        <v>8217018</v>
      </c>
      <c r="C103" s="116" t="s">
        <v>74</v>
      </c>
      <c r="D103" s="114">
        <v>147.766</v>
      </c>
      <c r="E103" s="114">
        <v>150.62</v>
      </c>
      <c r="F103" s="117" t="s">
        <v>51</v>
      </c>
      <c r="G103" s="114" t="s">
        <v>53</v>
      </c>
    </row>
    <row r="104" spans="1:7" ht="15">
      <c r="A104" s="114">
        <v>24</v>
      </c>
      <c r="B104" s="118">
        <v>1016063584004</v>
      </c>
      <c r="C104" s="116" t="s">
        <v>74</v>
      </c>
      <c r="D104" s="114">
        <v>57.15</v>
      </c>
      <c r="E104" s="114">
        <v>57.63</v>
      </c>
      <c r="F104" s="117" t="s">
        <v>51</v>
      </c>
      <c r="G104" s="114" t="s">
        <v>53</v>
      </c>
    </row>
    <row r="105" spans="1:7" ht="15">
      <c r="A105" s="121">
        <v>25</v>
      </c>
      <c r="B105" s="118">
        <v>265317</v>
      </c>
      <c r="C105" s="116" t="s">
        <v>74</v>
      </c>
      <c r="D105" s="114">
        <v>10</v>
      </c>
      <c r="E105" s="114">
        <v>10</v>
      </c>
      <c r="F105" s="117" t="s">
        <v>51</v>
      </c>
      <c r="G105" s="114" t="s">
        <v>53</v>
      </c>
    </row>
    <row r="106" spans="1:7" ht="15">
      <c r="A106" s="114">
        <v>26</v>
      </c>
      <c r="B106" s="118">
        <v>60323155</v>
      </c>
      <c r="C106" s="116" t="s">
        <v>74</v>
      </c>
      <c r="D106" s="114">
        <v>22.332</v>
      </c>
      <c r="E106" s="114">
        <v>24.071</v>
      </c>
      <c r="F106" s="117" t="s">
        <v>51</v>
      </c>
      <c r="G106" s="114" t="s">
        <v>53</v>
      </c>
    </row>
    <row r="107" spans="1:7" ht="15">
      <c r="A107" s="114">
        <v>27</v>
      </c>
      <c r="B107" s="118">
        <v>21924222</v>
      </c>
      <c r="C107" s="116" t="s">
        <v>74</v>
      </c>
      <c r="D107" s="114">
        <v>10.649</v>
      </c>
      <c r="E107" s="114">
        <v>11.185</v>
      </c>
      <c r="F107" s="117" t="s">
        <v>51</v>
      </c>
      <c r="G107" s="114" t="s">
        <v>53</v>
      </c>
    </row>
    <row r="108" spans="1:7" ht="15">
      <c r="A108" s="121">
        <v>28</v>
      </c>
      <c r="B108" s="118">
        <v>18645</v>
      </c>
      <c r="C108" s="116" t="s">
        <v>74</v>
      </c>
      <c r="D108" s="114">
        <v>45.768</v>
      </c>
      <c r="E108" s="114">
        <v>50.103</v>
      </c>
      <c r="F108" s="117" t="s">
        <v>51</v>
      </c>
      <c r="G108" s="114" t="s">
        <v>53</v>
      </c>
    </row>
    <row r="109" spans="1:7" ht="15">
      <c r="A109" s="121">
        <v>29</v>
      </c>
      <c r="B109" s="118">
        <v>194104</v>
      </c>
      <c r="C109" s="116" t="s">
        <v>74</v>
      </c>
      <c r="D109" s="114">
        <v>20.567</v>
      </c>
      <c r="E109" s="114">
        <v>24.004</v>
      </c>
      <c r="F109" s="117" t="s">
        <v>51</v>
      </c>
      <c r="G109" s="114" t="s">
        <v>53</v>
      </c>
    </row>
    <row r="110" spans="1:7" ht="15">
      <c r="A110" s="114">
        <v>30</v>
      </c>
      <c r="B110" s="118">
        <v>2089831</v>
      </c>
      <c r="C110" s="116" t="s">
        <v>74</v>
      </c>
      <c r="D110" s="114">
        <v>44.95</v>
      </c>
      <c r="E110" s="114">
        <v>46.22</v>
      </c>
      <c r="F110" s="117" t="s">
        <v>51</v>
      </c>
      <c r="G110" s="114" t="s">
        <v>53</v>
      </c>
    </row>
    <row r="111" spans="1:7" ht="15">
      <c r="A111" s="121">
        <v>31</v>
      </c>
      <c r="B111" s="118">
        <v>1013068053603</v>
      </c>
      <c r="C111" s="116" t="s">
        <v>74</v>
      </c>
      <c r="D111" s="114">
        <v>77.242</v>
      </c>
      <c r="E111" s="114">
        <v>77.315</v>
      </c>
      <c r="F111" s="117" t="s">
        <v>51</v>
      </c>
      <c r="G111" s="114" t="s">
        <v>53</v>
      </c>
    </row>
    <row r="112" spans="1:7" ht="15">
      <c r="A112" s="114">
        <v>32</v>
      </c>
      <c r="B112" s="120" t="s">
        <v>86</v>
      </c>
      <c r="C112" s="116" t="s">
        <v>74</v>
      </c>
      <c r="D112" s="114">
        <v>20.4</v>
      </c>
      <c r="E112" s="114">
        <v>22.69</v>
      </c>
      <c r="F112" s="117" t="s">
        <v>51</v>
      </c>
      <c r="G112" s="114" t="s">
        <v>53</v>
      </c>
    </row>
    <row r="113" spans="1:7" ht="15">
      <c r="A113" s="114">
        <v>33</v>
      </c>
      <c r="B113" s="118">
        <v>32108945</v>
      </c>
      <c r="C113" s="116" t="s">
        <v>74</v>
      </c>
      <c r="D113" s="114">
        <v>82.369</v>
      </c>
      <c r="E113" s="114">
        <v>84.126</v>
      </c>
      <c r="F113" s="117" t="s">
        <v>51</v>
      </c>
      <c r="G113" s="114" t="s">
        <v>53</v>
      </c>
    </row>
    <row r="114" spans="1:7" ht="15">
      <c r="A114" s="121">
        <v>34</v>
      </c>
      <c r="B114" s="118">
        <v>182852</v>
      </c>
      <c r="C114" s="116" t="s">
        <v>74</v>
      </c>
      <c r="D114" s="114">
        <v>11.392</v>
      </c>
      <c r="E114" s="114">
        <v>13.14</v>
      </c>
      <c r="F114" s="117" t="s">
        <v>51</v>
      </c>
      <c r="G114" s="114" t="s">
        <v>53</v>
      </c>
    </row>
    <row r="115" spans="1:7" ht="15">
      <c r="A115" s="114">
        <v>35</v>
      </c>
      <c r="B115" s="120" t="s">
        <v>87</v>
      </c>
      <c r="C115" s="116" t="s">
        <v>74</v>
      </c>
      <c r="D115" s="114">
        <v>37.306</v>
      </c>
      <c r="E115" s="114">
        <v>39.855</v>
      </c>
      <c r="F115" s="117" t="s">
        <v>51</v>
      </c>
      <c r="G115" s="114" t="s">
        <v>53</v>
      </c>
    </row>
    <row r="116" spans="1:7" ht="15">
      <c r="A116" s="114">
        <v>36</v>
      </c>
      <c r="B116" s="119" t="s">
        <v>99</v>
      </c>
      <c r="C116" s="116" t="s">
        <v>74</v>
      </c>
      <c r="D116" s="114">
        <v>109.138</v>
      </c>
      <c r="E116" s="114">
        <v>111.8</v>
      </c>
      <c r="F116" s="117" t="s">
        <v>51</v>
      </c>
      <c r="G116" s="114" t="s">
        <v>53</v>
      </c>
    </row>
    <row r="117" spans="1:7" ht="15">
      <c r="A117" s="114">
        <v>37</v>
      </c>
      <c r="B117" s="119" t="s">
        <v>98</v>
      </c>
      <c r="C117" s="116" t="s">
        <v>74</v>
      </c>
      <c r="D117" s="114">
        <v>34.97</v>
      </c>
      <c r="E117" s="114">
        <v>36.724</v>
      </c>
      <c r="F117" s="117" t="s">
        <v>51</v>
      </c>
      <c r="G117" s="114" t="s">
        <v>53</v>
      </c>
    </row>
    <row r="118" spans="1:7" ht="15">
      <c r="A118" s="114">
        <v>38</v>
      </c>
      <c r="B118" s="114"/>
      <c r="C118" s="116" t="s">
        <v>74</v>
      </c>
      <c r="D118" s="114"/>
      <c r="E118" s="114"/>
      <c r="F118" s="117"/>
      <c r="G118" s="114"/>
    </row>
    <row r="119" spans="1:7" ht="15">
      <c r="A119" s="121">
        <v>39</v>
      </c>
      <c r="B119" s="120">
        <v>195552</v>
      </c>
      <c r="C119" s="116" t="s">
        <v>74</v>
      </c>
      <c r="D119" s="114">
        <v>31.693</v>
      </c>
      <c r="E119" s="114">
        <v>36.555</v>
      </c>
      <c r="F119" s="117" t="s">
        <v>51</v>
      </c>
      <c r="G119" s="114" t="s">
        <v>53</v>
      </c>
    </row>
    <row r="120" spans="1:7" ht="15">
      <c r="A120" s="114">
        <v>40</v>
      </c>
      <c r="B120" s="119" t="s">
        <v>89</v>
      </c>
      <c r="C120" s="116" t="s">
        <v>74</v>
      </c>
      <c r="D120" s="114">
        <v>301.91</v>
      </c>
      <c r="E120" s="114">
        <v>303.147</v>
      </c>
      <c r="F120" s="117" t="s">
        <v>51</v>
      </c>
      <c r="G120" s="114" t="s">
        <v>53</v>
      </c>
    </row>
    <row r="121" spans="1:7" ht="15">
      <c r="A121" s="125">
        <v>41</v>
      </c>
      <c r="B121" s="122">
        <v>24139287</v>
      </c>
      <c r="C121" s="116" t="s">
        <v>74</v>
      </c>
      <c r="D121" s="114">
        <v>50.331</v>
      </c>
      <c r="E121" s="114">
        <v>53.911</v>
      </c>
      <c r="F121" s="117" t="s">
        <v>51</v>
      </c>
      <c r="G121" s="114" t="s">
        <v>53</v>
      </c>
    </row>
    <row r="122" spans="1:7" ht="15">
      <c r="A122" s="126">
        <v>42</v>
      </c>
      <c r="B122" s="119">
        <v>130401608</v>
      </c>
      <c r="C122" s="116" t="s">
        <v>74</v>
      </c>
      <c r="D122" s="114">
        <v>75.563</v>
      </c>
      <c r="E122" s="114">
        <v>76.258</v>
      </c>
      <c r="F122" s="117" t="s">
        <v>51</v>
      </c>
      <c r="G122" s="114" t="s">
        <v>53</v>
      </c>
    </row>
    <row r="123" spans="1:7" ht="15">
      <c r="A123" s="114">
        <v>43</v>
      </c>
      <c r="B123" s="119">
        <v>25527875</v>
      </c>
      <c r="C123" s="116" t="s">
        <v>74</v>
      </c>
      <c r="D123" s="114">
        <v>6.478</v>
      </c>
      <c r="E123" s="114">
        <v>6.681</v>
      </c>
      <c r="F123" s="117" t="s">
        <v>51</v>
      </c>
      <c r="G123" s="114" t="s">
        <v>53</v>
      </c>
    </row>
    <row r="124" spans="1:7" ht="15">
      <c r="A124" s="114">
        <v>44</v>
      </c>
      <c r="B124" s="119" t="s">
        <v>90</v>
      </c>
      <c r="C124" s="116" t="s">
        <v>74</v>
      </c>
      <c r="D124" s="114">
        <v>89.604</v>
      </c>
      <c r="E124" s="114">
        <v>93.221</v>
      </c>
      <c r="F124" s="117" t="s">
        <v>51</v>
      </c>
      <c r="G124" s="114" t="s">
        <v>53</v>
      </c>
    </row>
    <row r="125" spans="1:7" ht="15">
      <c r="A125" s="121">
        <v>45</v>
      </c>
      <c r="B125" s="119">
        <v>574073</v>
      </c>
      <c r="C125" s="116" t="s">
        <v>74</v>
      </c>
      <c r="D125" s="114">
        <v>18.01</v>
      </c>
      <c r="E125" s="114">
        <v>18.5</v>
      </c>
      <c r="F125" s="117" t="s">
        <v>51</v>
      </c>
      <c r="G125" s="114" t="s">
        <v>53</v>
      </c>
    </row>
    <row r="126" spans="1:7" ht="15">
      <c r="A126" s="114">
        <v>46</v>
      </c>
      <c r="B126" s="119">
        <v>26336219</v>
      </c>
      <c r="C126" s="116" t="s">
        <v>74</v>
      </c>
      <c r="D126" s="114">
        <v>10.311</v>
      </c>
      <c r="E126" s="114">
        <v>10.647</v>
      </c>
      <c r="F126" s="117" t="s">
        <v>51</v>
      </c>
      <c r="G126" s="114" t="s">
        <v>53</v>
      </c>
    </row>
    <row r="127" spans="1:7" ht="15">
      <c r="A127" s="114">
        <v>47</v>
      </c>
      <c r="B127" s="119">
        <v>29238280</v>
      </c>
      <c r="C127" s="116" t="s">
        <v>74</v>
      </c>
      <c r="D127" s="114">
        <v>8.251</v>
      </c>
      <c r="E127" s="114">
        <v>8.871</v>
      </c>
      <c r="F127" s="117" t="s">
        <v>51</v>
      </c>
      <c r="G127" s="114" t="s">
        <v>53</v>
      </c>
    </row>
    <row r="128" spans="1:7" ht="15">
      <c r="A128" s="121">
        <v>48</v>
      </c>
      <c r="B128" s="119">
        <v>723476</v>
      </c>
      <c r="C128" s="116" t="s">
        <v>74</v>
      </c>
      <c r="D128" s="114">
        <v>78.583</v>
      </c>
      <c r="E128" s="114">
        <v>79</v>
      </c>
      <c r="F128" s="117" t="s">
        <v>51</v>
      </c>
      <c r="G128" s="114" t="s">
        <v>53</v>
      </c>
    </row>
    <row r="129" spans="1:7" ht="15">
      <c r="A129" s="114">
        <v>49</v>
      </c>
      <c r="B129" s="119">
        <v>1807391</v>
      </c>
      <c r="C129" s="116" t="s">
        <v>74</v>
      </c>
      <c r="D129" s="114">
        <v>99.353</v>
      </c>
      <c r="E129" s="114">
        <v>100.183</v>
      </c>
      <c r="F129" s="117" t="s">
        <v>51</v>
      </c>
      <c r="G129" s="114" t="s">
        <v>53</v>
      </c>
    </row>
    <row r="130" spans="1:7" ht="15">
      <c r="A130" s="114">
        <v>50</v>
      </c>
      <c r="B130" s="119" t="s">
        <v>91</v>
      </c>
      <c r="C130" s="116" t="s">
        <v>74</v>
      </c>
      <c r="D130" s="114">
        <v>246.812</v>
      </c>
      <c r="E130" s="114">
        <v>253.142</v>
      </c>
      <c r="F130" s="117" t="s">
        <v>51</v>
      </c>
      <c r="G130" s="114" t="s">
        <v>53</v>
      </c>
    </row>
    <row r="131" spans="1:7" ht="15">
      <c r="A131" s="123">
        <v>51</v>
      </c>
      <c r="B131" s="120">
        <v>1203175</v>
      </c>
      <c r="C131" s="116" t="s">
        <v>74</v>
      </c>
      <c r="D131" s="114">
        <v>108.604</v>
      </c>
      <c r="E131" s="114">
        <v>109.482</v>
      </c>
      <c r="F131" s="117" t="s">
        <v>51</v>
      </c>
      <c r="G131" s="114" t="s">
        <v>53</v>
      </c>
    </row>
    <row r="132" spans="1:7" ht="15">
      <c r="A132" s="114">
        <v>52</v>
      </c>
      <c r="B132" s="119">
        <v>23556654</v>
      </c>
      <c r="C132" s="116" t="s">
        <v>74</v>
      </c>
      <c r="D132" s="114">
        <v>19.121</v>
      </c>
      <c r="E132" s="114">
        <v>20.071</v>
      </c>
      <c r="F132" s="117" t="s">
        <v>51</v>
      </c>
      <c r="G132" s="114" t="s">
        <v>53</v>
      </c>
    </row>
    <row r="133" spans="1:7" ht="15">
      <c r="A133" s="121">
        <v>53</v>
      </c>
      <c r="B133" s="119">
        <v>22703</v>
      </c>
      <c r="C133" s="116" t="s">
        <v>74</v>
      </c>
      <c r="D133" s="114">
        <v>428.283</v>
      </c>
      <c r="E133" s="114">
        <v>437.176</v>
      </c>
      <c r="F133" s="117" t="s">
        <v>51</v>
      </c>
      <c r="G133" s="114" t="s">
        <v>53</v>
      </c>
    </row>
    <row r="134" spans="1:7" ht="15">
      <c r="A134" s="126">
        <v>54</v>
      </c>
      <c r="B134" s="119">
        <v>28724976</v>
      </c>
      <c r="C134" s="116" t="s">
        <v>74</v>
      </c>
      <c r="D134" s="114">
        <v>29.452</v>
      </c>
      <c r="E134" s="114">
        <v>32.916</v>
      </c>
      <c r="F134" s="117" t="s">
        <v>51</v>
      </c>
      <c r="G134" s="114" t="s">
        <v>53</v>
      </c>
    </row>
    <row r="135" spans="1:7" ht="15">
      <c r="A135" s="121">
        <v>55</v>
      </c>
      <c r="B135" s="119">
        <v>100079656</v>
      </c>
      <c r="C135" s="116" t="s">
        <v>74</v>
      </c>
      <c r="D135" s="114">
        <v>58.586</v>
      </c>
      <c r="E135" s="114">
        <v>61</v>
      </c>
      <c r="F135" s="117" t="s">
        <v>51</v>
      </c>
      <c r="G135" s="114" t="s">
        <v>53</v>
      </c>
    </row>
    <row r="136" spans="1:7" ht="15">
      <c r="A136" s="121">
        <v>56</v>
      </c>
      <c r="B136" s="119">
        <v>847584</v>
      </c>
      <c r="C136" s="116" t="s">
        <v>74</v>
      </c>
      <c r="D136" s="114">
        <v>1.46</v>
      </c>
      <c r="E136" s="114">
        <v>1.5</v>
      </c>
      <c r="F136" s="117" t="s">
        <v>51</v>
      </c>
      <c r="G136" s="114" t="s">
        <v>53</v>
      </c>
    </row>
    <row r="137" spans="1:7" ht="15">
      <c r="A137" s="114">
        <v>57</v>
      </c>
      <c r="B137" s="120">
        <v>1010006038005</v>
      </c>
      <c r="C137" s="116" t="s">
        <v>74</v>
      </c>
      <c r="D137" s="114">
        <v>27.8</v>
      </c>
      <c r="E137" s="114">
        <v>28.2</v>
      </c>
      <c r="F137" s="117" t="s">
        <v>51</v>
      </c>
      <c r="G137" s="114" t="s">
        <v>53</v>
      </c>
    </row>
    <row r="138" spans="1:7" ht="15">
      <c r="A138" s="114">
        <v>58</v>
      </c>
      <c r="B138" s="119">
        <v>60312610</v>
      </c>
      <c r="C138" s="116" t="s">
        <v>74</v>
      </c>
      <c r="D138" s="114">
        <v>15.125</v>
      </c>
      <c r="E138" s="114">
        <v>15.774</v>
      </c>
      <c r="F138" s="117" t="s">
        <v>51</v>
      </c>
      <c r="G138" s="114" t="s">
        <v>53</v>
      </c>
    </row>
    <row r="139" spans="1:7" ht="15">
      <c r="A139" s="114">
        <v>59</v>
      </c>
      <c r="B139" s="120">
        <v>16423</v>
      </c>
      <c r="C139" s="116" t="s">
        <v>74</v>
      </c>
      <c r="D139" s="114">
        <v>55.388</v>
      </c>
      <c r="E139" s="114">
        <v>57.388</v>
      </c>
      <c r="F139" s="117" t="s">
        <v>51</v>
      </c>
      <c r="G139" s="114" t="s">
        <v>53</v>
      </c>
    </row>
    <row r="140" spans="1:7" ht="15">
      <c r="A140" s="121">
        <v>60</v>
      </c>
      <c r="B140" s="119">
        <v>186280</v>
      </c>
      <c r="C140" s="116" t="s">
        <v>74</v>
      </c>
      <c r="D140" s="114">
        <v>16</v>
      </c>
      <c r="E140" s="114">
        <v>18</v>
      </c>
      <c r="F140" s="117" t="s">
        <v>51</v>
      </c>
      <c r="G140" s="114" t="s">
        <v>53</v>
      </c>
    </row>
    <row r="141" spans="1:7" ht="15">
      <c r="A141" s="114">
        <v>61</v>
      </c>
      <c r="B141" s="119">
        <v>1749884</v>
      </c>
      <c r="C141" s="116" t="s">
        <v>74</v>
      </c>
      <c r="D141" s="114">
        <v>59.504</v>
      </c>
      <c r="E141" s="114">
        <v>61</v>
      </c>
      <c r="F141" s="117" t="s">
        <v>51</v>
      </c>
      <c r="G141" s="114" t="s">
        <v>53</v>
      </c>
    </row>
    <row r="142" spans="1:7" ht="15">
      <c r="A142" s="114">
        <v>62</v>
      </c>
      <c r="B142" s="119">
        <v>1190838</v>
      </c>
      <c r="C142" s="116" t="s">
        <v>74</v>
      </c>
      <c r="D142" s="114">
        <v>4.463</v>
      </c>
      <c r="E142" s="114">
        <v>8.274</v>
      </c>
      <c r="F142" s="117" t="s">
        <v>51</v>
      </c>
      <c r="G142" s="114" t="s">
        <v>53</v>
      </c>
    </row>
    <row r="143" spans="1:8" ht="15">
      <c r="A143" s="127">
        <v>63</v>
      </c>
      <c r="B143" s="119">
        <v>815473716</v>
      </c>
      <c r="C143" s="116" t="s">
        <v>74</v>
      </c>
      <c r="D143" s="114">
        <v>52.29</v>
      </c>
      <c r="E143" s="114">
        <v>57.257</v>
      </c>
      <c r="F143" s="117" t="s">
        <v>51</v>
      </c>
      <c r="G143" s="114" t="s">
        <v>53</v>
      </c>
      <c r="H143">
        <v>8154733716</v>
      </c>
    </row>
    <row r="144" spans="1:7" ht="15">
      <c r="A144" s="114">
        <v>64</v>
      </c>
      <c r="B144" s="119">
        <v>4760729</v>
      </c>
      <c r="C144" s="116" t="s">
        <v>74</v>
      </c>
      <c r="D144" s="114">
        <v>69.589</v>
      </c>
      <c r="E144" s="114">
        <v>74.79</v>
      </c>
      <c r="F144" s="117" t="s">
        <v>51</v>
      </c>
      <c r="G144" s="114" t="s">
        <v>53</v>
      </c>
    </row>
    <row r="145" spans="1:7" ht="15">
      <c r="A145" s="114">
        <v>65</v>
      </c>
      <c r="B145" s="119" t="s">
        <v>92</v>
      </c>
      <c r="C145" s="116" t="s">
        <v>74</v>
      </c>
      <c r="D145" s="114">
        <v>15</v>
      </c>
      <c r="E145" s="114">
        <v>16</v>
      </c>
      <c r="F145" s="117" t="s">
        <v>51</v>
      </c>
      <c r="G145" s="114" t="s">
        <v>53</v>
      </c>
    </row>
    <row r="146" spans="1:7" ht="15">
      <c r="A146" s="114">
        <v>66</v>
      </c>
      <c r="B146" s="119">
        <v>21209985</v>
      </c>
      <c r="C146" s="116" t="s">
        <v>74</v>
      </c>
      <c r="D146" s="114">
        <v>82.691</v>
      </c>
      <c r="E146" s="114">
        <v>85.04</v>
      </c>
      <c r="F146" s="117" t="s">
        <v>51</v>
      </c>
      <c r="G146" s="114" t="s">
        <v>53</v>
      </c>
    </row>
    <row r="147" spans="1:7" ht="15">
      <c r="A147" s="114">
        <v>67</v>
      </c>
      <c r="B147" s="120" t="s">
        <v>93</v>
      </c>
      <c r="C147" s="116" t="s">
        <v>74</v>
      </c>
      <c r="D147" s="114">
        <v>10.295</v>
      </c>
      <c r="E147" s="114">
        <v>10.44</v>
      </c>
      <c r="F147" s="117" t="s">
        <v>51</v>
      </c>
      <c r="G147" s="114" t="s">
        <v>53</v>
      </c>
    </row>
    <row r="148" spans="1:7" ht="15">
      <c r="A148" s="114">
        <v>68</v>
      </c>
      <c r="B148" s="120">
        <v>1016062255905</v>
      </c>
      <c r="C148" s="116" t="s">
        <v>74</v>
      </c>
      <c r="D148" s="114">
        <v>60.74</v>
      </c>
      <c r="E148" s="114">
        <v>64.567</v>
      </c>
      <c r="F148" s="117" t="s">
        <v>51</v>
      </c>
      <c r="G148" s="114" t="s">
        <v>53</v>
      </c>
    </row>
    <row r="149" spans="1:7" ht="15">
      <c r="A149" s="114">
        <v>69</v>
      </c>
      <c r="B149" s="119">
        <v>60312613</v>
      </c>
      <c r="C149" s="116" t="s">
        <v>74</v>
      </c>
      <c r="D149" s="114">
        <v>30.6</v>
      </c>
      <c r="E149" s="114">
        <v>30.6</v>
      </c>
      <c r="F149" s="117" t="s">
        <v>51</v>
      </c>
      <c r="G149" s="114" t="s">
        <v>53</v>
      </c>
    </row>
    <row r="150" spans="1:7" ht="15">
      <c r="A150" s="126">
        <v>70</v>
      </c>
      <c r="B150" s="119">
        <v>182855</v>
      </c>
      <c r="C150" s="116" t="s">
        <v>74</v>
      </c>
      <c r="D150" s="114">
        <v>21.29</v>
      </c>
      <c r="E150" s="114">
        <v>23.971</v>
      </c>
      <c r="F150" s="117" t="s">
        <v>51</v>
      </c>
      <c r="G150" s="114" t="s">
        <v>53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7"/>
  <sheetViews>
    <sheetView tabSelected="1" workbookViewId="0" topLeftCell="A1">
      <selection activeCell="D2" sqref="D2:D22"/>
    </sheetView>
  </sheetViews>
  <sheetFormatPr defaultColWidth="9.140625" defaultRowHeight="15"/>
  <cols>
    <col min="1" max="1" width="4.8515625" style="0" customWidth="1"/>
    <col min="2" max="2" width="5.57421875" style="0" customWidth="1"/>
    <col min="4" max="4" width="7.28125" style="0" customWidth="1"/>
    <col min="5" max="5" width="6.7109375" style="0" customWidth="1"/>
    <col min="6" max="6" width="8.421875" style="0" customWidth="1"/>
    <col min="11" max="11" width="6.7109375" style="0" customWidth="1"/>
    <col min="12" max="12" width="8.00390625" style="0" customWidth="1"/>
    <col min="13" max="13" width="5.00390625" style="0" customWidth="1"/>
    <col min="14" max="14" width="8.57421875" style="0" customWidth="1"/>
    <col min="15" max="15" width="8.140625" style="0" customWidth="1"/>
    <col min="16" max="16" width="7.28125" style="0" customWidth="1"/>
    <col min="18" max="18" width="6.7109375" style="0" customWidth="1"/>
    <col min="19" max="19" width="7.7109375" style="0" customWidth="1"/>
    <col min="20" max="20" width="5.00390625" style="0" customWidth="1"/>
  </cols>
  <sheetData>
    <row r="1" spans="1:18" ht="15">
      <c r="A1" s="146" t="s">
        <v>5</v>
      </c>
      <c r="B1" s="146"/>
      <c r="C1" s="146"/>
      <c r="D1" s="115" t="s">
        <v>149</v>
      </c>
      <c r="E1" s="146" t="s">
        <v>31</v>
      </c>
      <c r="F1" s="146"/>
      <c r="G1" s="115" t="s">
        <v>6</v>
      </c>
      <c r="H1" s="115" t="s">
        <v>27</v>
      </c>
      <c r="I1" s="115" t="s">
        <v>26</v>
      </c>
      <c r="J1" s="115" t="s">
        <v>6</v>
      </c>
      <c r="K1" s="115" t="s">
        <v>22</v>
      </c>
      <c r="L1" s="115" t="s">
        <v>6</v>
      </c>
      <c r="M1" s="146"/>
      <c r="N1" s="146" t="s">
        <v>8</v>
      </c>
      <c r="O1" s="146"/>
      <c r="P1" s="115" t="s">
        <v>149</v>
      </c>
      <c r="Q1" s="146" t="s">
        <v>31</v>
      </c>
      <c r="R1" s="165" t="s">
        <v>22</v>
      </c>
    </row>
    <row r="2" spans="1:20" ht="15">
      <c r="A2" s="115" t="s">
        <v>0</v>
      </c>
      <c r="B2" s="115" t="s">
        <v>1</v>
      </c>
      <c r="C2" s="115" t="s">
        <v>2</v>
      </c>
      <c r="D2" s="115" t="s">
        <v>3</v>
      </c>
      <c r="E2" s="148" t="s">
        <v>4</v>
      </c>
      <c r="F2" s="148" t="s">
        <v>11</v>
      </c>
      <c r="G2" s="115">
        <v>42.62</v>
      </c>
      <c r="H2" s="115">
        <v>26.61</v>
      </c>
      <c r="I2" s="115">
        <v>16.01</v>
      </c>
      <c r="J2" s="115" t="s">
        <v>14</v>
      </c>
      <c r="K2" s="115">
        <v>0.004309</v>
      </c>
      <c r="L2" s="115" t="s">
        <v>22</v>
      </c>
      <c r="M2" s="115" t="s">
        <v>0</v>
      </c>
      <c r="N2" s="115" t="s">
        <v>2</v>
      </c>
      <c r="O2" s="115" t="s">
        <v>25</v>
      </c>
      <c r="P2" s="148" t="s">
        <v>4</v>
      </c>
      <c r="Q2" s="115">
        <v>62.55</v>
      </c>
      <c r="R2" s="227">
        <v>0.001603</v>
      </c>
      <c r="S2" s="114" t="s">
        <v>6</v>
      </c>
      <c r="T2" s="115" t="s">
        <v>0</v>
      </c>
    </row>
    <row r="3" spans="1:20" ht="15">
      <c r="A3" s="149">
        <v>1</v>
      </c>
      <c r="B3" s="115">
        <v>31.3</v>
      </c>
      <c r="C3" s="206">
        <v>56.63</v>
      </c>
      <c r="D3" s="206">
        <v>58.45</v>
      </c>
      <c r="E3" s="109">
        <f>D3-C3</f>
        <v>1.8200000000000003</v>
      </c>
      <c r="F3" s="109">
        <f>E3+P3</f>
        <v>2.9299999999999997</v>
      </c>
      <c r="G3" s="150">
        <f>42.62*F3</f>
        <v>124.87659999999998</v>
      </c>
      <c r="H3" s="150">
        <f>26.61*F3</f>
        <v>77.9673</v>
      </c>
      <c r="I3" s="150">
        <f>16.01*F3</f>
        <v>46.9093</v>
      </c>
      <c r="J3" s="150">
        <f>H3+I3</f>
        <v>124.8766</v>
      </c>
      <c r="K3" s="151">
        <f>0.004309*B3</f>
        <v>0.1348717</v>
      </c>
      <c r="L3" s="151">
        <f>42.62*K3</f>
        <v>5.748231854</v>
      </c>
      <c r="M3" s="149">
        <v>1</v>
      </c>
      <c r="N3" s="208">
        <v>50.27</v>
      </c>
      <c r="O3" s="208">
        <v>51.38</v>
      </c>
      <c r="P3" s="109">
        <f>O3-N3</f>
        <v>1.1099999999999994</v>
      </c>
      <c r="Q3" s="151">
        <f>62.55*P3</f>
        <v>69.43049999999997</v>
      </c>
      <c r="R3" s="216">
        <f>0.001603*B3</f>
        <v>0.0501739</v>
      </c>
      <c r="S3" s="217">
        <f>1232.54*R3</f>
        <v>61.841338706</v>
      </c>
      <c r="T3" s="149">
        <v>1</v>
      </c>
    </row>
    <row r="4" spans="1:20" ht="15">
      <c r="A4" s="149">
        <v>2</v>
      </c>
      <c r="B4" s="115">
        <v>31.1</v>
      </c>
      <c r="C4" s="207">
        <v>55.178</v>
      </c>
      <c r="D4" s="207">
        <v>57</v>
      </c>
      <c r="E4" s="109">
        <f aca="true" t="shared" si="0" ref="E4:E22">D4-C4</f>
        <v>1.8220000000000027</v>
      </c>
      <c r="F4" s="109">
        <f aca="true" t="shared" si="1" ref="F4:F22">E4+P4</f>
        <v>3.092000000000013</v>
      </c>
      <c r="G4" s="150">
        <f aca="true" t="shared" si="2" ref="G4:G23">42.62*F4</f>
        <v>131.78104000000056</v>
      </c>
      <c r="H4" s="150">
        <f aca="true" t="shared" si="3" ref="H4:H23">26.61*F4</f>
        <v>82.27812000000034</v>
      </c>
      <c r="I4" s="150">
        <f aca="true" t="shared" si="4" ref="I4:I23">16.01*F4</f>
        <v>49.50292000000021</v>
      </c>
      <c r="J4" s="150">
        <f aca="true" t="shared" si="5" ref="J4:J23">H4+I4</f>
        <v>131.78104000000056</v>
      </c>
      <c r="K4" s="151">
        <f aca="true" t="shared" si="6" ref="K4:K23">0.004309*B4</f>
        <v>0.13400990000000002</v>
      </c>
      <c r="L4" s="151">
        <f aca="true" t="shared" si="7" ref="L4:L23">42.62*K4</f>
        <v>5.7115019380000005</v>
      </c>
      <c r="M4" s="149">
        <v>2</v>
      </c>
      <c r="N4" s="209">
        <v>136.73</v>
      </c>
      <c r="O4" s="209">
        <v>138</v>
      </c>
      <c r="P4" s="109">
        <f aca="true" t="shared" si="8" ref="P4:P22">O4-N4</f>
        <v>1.2700000000000102</v>
      </c>
      <c r="Q4" s="151">
        <f aca="true" t="shared" si="9" ref="Q4:Q23">62.55*P4</f>
        <v>79.43850000000063</v>
      </c>
      <c r="R4" s="216">
        <f aca="true" t="shared" si="10" ref="R4:R23">0.001603*B4</f>
        <v>0.0498533</v>
      </c>
      <c r="S4" s="217">
        <f aca="true" t="shared" si="11" ref="S4:S23">1232.54*R4</f>
        <v>61.446186382</v>
      </c>
      <c r="T4" s="149">
        <v>2</v>
      </c>
    </row>
    <row r="5" spans="1:20" ht="15">
      <c r="A5" s="115">
        <v>3</v>
      </c>
      <c r="B5" s="115">
        <v>34.7</v>
      </c>
      <c r="C5" s="208">
        <v>185.4</v>
      </c>
      <c r="D5" s="208">
        <v>187.75</v>
      </c>
      <c r="E5" s="109">
        <f t="shared" si="0"/>
        <v>2.3499999999999943</v>
      </c>
      <c r="F5" s="109">
        <f t="shared" si="1"/>
        <v>5.219999999999994</v>
      </c>
      <c r="G5" s="150">
        <f t="shared" si="2"/>
        <v>222.47639999999976</v>
      </c>
      <c r="H5" s="150">
        <f t="shared" si="3"/>
        <v>138.90419999999986</v>
      </c>
      <c r="I5" s="150">
        <f t="shared" si="4"/>
        <v>83.57219999999992</v>
      </c>
      <c r="J5" s="150">
        <f t="shared" si="5"/>
        <v>222.47639999999978</v>
      </c>
      <c r="K5" s="151">
        <f t="shared" si="6"/>
        <v>0.14952230000000002</v>
      </c>
      <c r="L5" s="151">
        <f t="shared" si="7"/>
        <v>6.372640426</v>
      </c>
      <c r="M5" s="115">
        <v>3</v>
      </c>
      <c r="N5" s="208">
        <v>4.02</v>
      </c>
      <c r="O5" s="208">
        <v>6.89</v>
      </c>
      <c r="P5" s="109">
        <f t="shared" si="8"/>
        <v>2.87</v>
      </c>
      <c r="Q5" s="151">
        <f t="shared" si="9"/>
        <v>179.5185</v>
      </c>
      <c r="R5" s="216">
        <f t="shared" si="10"/>
        <v>0.0556241</v>
      </c>
      <c r="S5" s="217">
        <f t="shared" si="11"/>
        <v>68.558928214</v>
      </c>
      <c r="T5" s="115">
        <v>3</v>
      </c>
    </row>
    <row r="6" spans="1:20" ht="15">
      <c r="A6" s="155">
        <v>4</v>
      </c>
      <c r="B6" s="115">
        <v>45.9</v>
      </c>
      <c r="C6" s="209">
        <v>62.151</v>
      </c>
      <c r="D6" s="209">
        <v>64.381</v>
      </c>
      <c r="E6" s="109">
        <f t="shared" si="0"/>
        <v>2.229999999999997</v>
      </c>
      <c r="F6" s="109">
        <f t="shared" si="1"/>
        <v>3.9469999999999956</v>
      </c>
      <c r="G6" s="150">
        <f t="shared" si="2"/>
        <v>168.2211399999998</v>
      </c>
      <c r="H6" s="150">
        <f t="shared" si="3"/>
        <v>105.02966999999988</v>
      </c>
      <c r="I6" s="150">
        <f t="shared" si="4"/>
        <v>63.19146999999994</v>
      </c>
      <c r="J6" s="150">
        <f t="shared" si="5"/>
        <v>168.22113999999982</v>
      </c>
      <c r="K6" s="151">
        <f t="shared" si="6"/>
        <v>0.19778310000000002</v>
      </c>
      <c r="L6" s="151">
        <f t="shared" si="7"/>
        <v>8.429515722</v>
      </c>
      <c r="M6" s="155">
        <v>4</v>
      </c>
      <c r="N6" s="209">
        <v>55.896</v>
      </c>
      <c r="O6" s="209">
        <v>57.613</v>
      </c>
      <c r="P6" s="109">
        <f t="shared" si="8"/>
        <v>1.7169999999999987</v>
      </c>
      <c r="Q6" s="151">
        <f t="shared" si="9"/>
        <v>107.39834999999992</v>
      </c>
      <c r="R6" s="216">
        <f t="shared" si="10"/>
        <v>0.0735777</v>
      </c>
      <c r="S6" s="217">
        <f t="shared" si="11"/>
        <v>90.68745835799999</v>
      </c>
      <c r="T6" s="155">
        <v>4</v>
      </c>
    </row>
    <row r="7" spans="1:20" ht="15">
      <c r="A7" s="153">
        <v>5</v>
      </c>
      <c r="B7" s="156">
        <v>31</v>
      </c>
      <c r="C7" s="209">
        <v>152.1</v>
      </c>
      <c r="D7" s="209">
        <v>152.1</v>
      </c>
      <c r="E7" s="109">
        <f t="shared" si="0"/>
        <v>0</v>
      </c>
      <c r="F7" s="109">
        <f t="shared" si="1"/>
        <v>0.38800000000000523</v>
      </c>
      <c r="G7" s="150">
        <f t="shared" si="2"/>
        <v>16.53656000000022</v>
      </c>
      <c r="H7" s="150">
        <f t="shared" si="3"/>
        <v>10.32468000000014</v>
      </c>
      <c r="I7" s="150">
        <f t="shared" si="4"/>
        <v>6.211880000000084</v>
      </c>
      <c r="J7" s="150">
        <f t="shared" si="5"/>
        <v>16.53656000000022</v>
      </c>
      <c r="K7" s="151">
        <f t="shared" si="6"/>
        <v>0.133579</v>
      </c>
      <c r="L7" s="151">
        <f t="shared" si="7"/>
        <v>5.69313698</v>
      </c>
      <c r="M7" s="153">
        <v>5</v>
      </c>
      <c r="N7" s="209">
        <v>217.653</v>
      </c>
      <c r="O7" s="209">
        <v>218.041</v>
      </c>
      <c r="P7" s="109">
        <f t="shared" si="8"/>
        <v>0.38800000000000523</v>
      </c>
      <c r="Q7" s="151">
        <f t="shared" si="9"/>
        <v>24.269400000000324</v>
      </c>
      <c r="R7" s="216">
        <f t="shared" si="10"/>
        <v>0.049693</v>
      </c>
      <c r="S7" s="217">
        <f t="shared" si="11"/>
        <v>61.248610219999996</v>
      </c>
      <c r="T7" s="153">
        <v>5</v>
      </c>
    </row>
    <row r="8" spans="1:20" ht="15">
      <c r="A8" s="153">
        <v>6</v>
      </c>
      <c r="B8" s="115">
        <v>31.2</v>
      </c>
      <c r="C8" s="209">
        <v>20.664</v>
      </c>
      <c r="D8" s="209">
        <v>24.2</v>
      </c>
      <c r="E8" s="109">
        <f t="shared" si="0"/>
        <v>3.535999999999998</v>
      </c>
      <c r="F8" s="109">
        <f t="shared" si="1"/>
        <v>5.658999999999997</v>
      </c>
      <c r="G8" s="150">
        <f t="shared" si="2"/>
        <v>241.18657999999985</v>
      </c>
      <c r="H8" s="150">
        <f t="shared" si="3"/>
        <v>150.58598999999992</v>
      </c>
      <c r="I8" s="150">
        <f t="shared" si="4"/>
        <v>90.60058999999997</v>
      </c>
      <c r="J8" s="150">
        <f t="shared" si="5"/>
        <v>241.18657999999988</v>
      </c>
      <c r="K8" s="151">
        <f t="shared" si="6"/>
        <v>0.1344408</v>
      </c>
      <c r="L8" s="151">
        <f t="shared" si="7"/>
        <v>5.729866896</v>
      </c>
      <c r="M8" s="153">
        <v>6</v>
      </c>
      <c r="N8" s="209">
        <v>13.147</v>
      </c>
      <c r="O8" s="209">
        <v>15.27</v>
      </c>
      <c r="P8" s="109">
        <f t="shared" si="8"/>
        <v>2.1229999999999993</v>
      </c>
      <c r="Q8" s="151">
        <f t="shared" si="9"/>
        <v>132.79364999999996</v>
      </c>
      <c r="R8" s="216">
        <f t="shared" si="10"/>
        <v>0.0500136</v>
      </c>
      <c r="S8" s="217">
        <f t="shared" si="11"/>
        <v>61.643762544</v>
      </c>
      <c r="T8" s="153">
        <v>6</v>
      </c>
    </row>
    <row r="9" spans="1:20" ht="15">
      <c r="A9" s="115">
        <v>7</v>
      </c>
      <c r="B9" s="115">
        <v>34.6</v>
      </c>
      <c r="C9" s="209">
        <v>131.493</v>
      </c>
      <c r="D9" s="209">
        <v>137.029</v>
      </c>
      <c r="E9" s="109">
        <f t="shared" si="0"/>
        <v>5.536000000000001</v>
      </c>
      <c r="F9" s="109">
        <f t="shared" si="1"/>
        <v>8.057000000000002</v>
      </c>
      <c r="G9" s="150">
        <f t="shared" si="2"/>
        <v>343.38934000000006</v>
      </c>
      <c r="H9" s="150">
        <f t="shared" si="3"/>
        <v>214.39677000000006</v>
      </c>
      <c r="I9" s="150">
        <f t="shared" si="4"/>
        <v>128.99257000000006</v>
      </c>
      <c r="J9" s="150">
        <f t="shared" si="5"/>
        <v>343.3893400000001</v>
      </c>
      <c r="K9" s="151">
        <f t="shared" si="6"/>
        <v>0.1490914</v>
      </c>
      <c r="L9" s="151">
        <f t="shared" si="7"/>
        <v>6.354275468</v>
      </c>
      <c r="M9" s="115">
        <v>7</v>
      </c>
      <c r="N9" s="208">
        <v>83.614</v>
      </c>
      <c r="O9" s="208">
        <v>86.135</v>
      </c>
      <c r="P9" s="109">
        <f t="shared" si="8"/>
        <v>2.521000000000001</v>
      </c>
      <c r="Q9" s="151">
        <f t="shared" si="9"/>
        <v>157.68855000000005</v>
      </c>
      <c r="R9" s="216">
        <f t="shared" si="10"/>
        <v>0.0554638</v>
      </c>
      <c r="S9" s="217">
        <f t="shared" si="11"/>
        <v>68.361352052</v>
      </c>
      <c r="T9" s="115">
        <v>7</v>
      </c>
    </row>
    <row r="10" spans="1:20" ht="15">
      <c r="A10" s="153">
        <v>8</v>
      </c>
      <c r="B10" s="115">
        <v>45.9</v>
      </c>
      <c r="C10" s="209">
        <v>1.582</v>
      </c>
      <c r="D10" s="209">
        <v>1.582</v>
      </c>
      <c r="E10" s="109">
        <f t="shared" si="0"/>
        <v>0</v>
      </c>
      <c r="F10" s="109">
        <f t="shared" si="1"/>
        <v>0</v>
      </c>
      <c r="G10" s="150">
        <f t="shared" si="2"/>
        <v>0</v>
      </c>
      <c r="H10" s="150">
        <f t="shared" si="3"/>
        <v>0</v>
      </c>
      <c r="I10" s="150">
        <f t="shared" si="4"/>
        <v>0</v>
      </c>
      <c r="J10" s="150">
        <f t="shared" si="5"/>
        <v>0</v>
      </c>
      <c r="K10" s="151">
        <f t="shared" si="6"/>
        <v>0.19778310000000002</v>
      </c>
      <c r="L10" s="151">
        <f t="shared" si="7"/>
        <v>8.429515722</v>
      </c>
      <c r="M10" s="153">
        <v>8</v>
      </c>
      <c r="N10" s="208">
        <v>1.084</v>
      </c>
      <c r="O10" s="208">
        <v>1.084</v>
      </c>
      <c r="P10" s="109">
        <f t="shared" si="8"/>
        <v>0</v>
      </c>
      <c r="Q10" s="151">
        <f t="shared" si="9"/>
        <v>0</v>
      </c>
      <c r="R10" s="216">
        <f t="shared" si="10"/>
        <v>0.0735777</v>
      </c>
      <c r="S10" s="217">
        <f t="shared" si="11"/>
        <v>90.68745835799999</v>
      </c>
      <c r="T10" s="153">
        <v>8</v>
      </c>
    </row>
    <row r="11" spans="1:20" ht="15">
      <c r="A11" s="115">
        <v>9</v>
      </c>
      <c r="B11" s="115">
        <v>31.1</v>
      </c>
      <c r="C11" s="208">
        <v>6.205</v>
      </c>
      <c r="D11" s="208">
        <v>6.515</v>
      </c>
      <c r="E11" s="109">
        <f t="shared" si="0"/>
        <v>0.3099999999999996</v>
      </c>
      <c r="F11" s="109">
        <f t="shared" si="1"/>
        <v>0.839999999999999</v>
      </c>
      <c r="G11" s="150">
        <f t="shared" si="2"/>
        <v>35.80079999999995</v>
      </c>
      <c r="H11" s="150">
        <f t="shared" si="3"/>
        <v>22.35239999999997</v>
      </c>
      <c r="I11" s="150">
        <f t="shared" si="4"/>
        <v>13.448399999999985</v>
      </c>
      <c r="J11" s="150">
        <f t="shared" si="5"/>
        <v>35.80079999999995</v>
      </c>
      <c r="K11" s="151">
        <f t="shared" si="6"/>
        <v>0.13400990000000002</v>
      </c>
      <c r="L11" s="151">
        <f t="shared" si="7"/>
        <v>5.7115019380000005</v>
      </c>
      <c r="M11" s="115">
        <v>9</v>
      </c>
      <c r="N11" s="208">
        <v>14.018</v>
      </c>
      <c r="O11" s="208">
        <v>14.548</v>
      </c>
      <c r="P11" s="109">
        <f t="shared" si="8"/>
        <v>0.5299999999999994</v>
      </c>
      <c r="Q11" s="151">
        <f t="shared" si="9"/>
        <v>33.151499999999956</v>
      </c>
      <c r="R11" s="216">
        <f t="shared" si="10"/>
        <v>0.0498533</v>
      </c>
      <c r="S11" s="217">
        <f t="shared" si="11"/>
        <v>61.446186382</v>
      </c>
      <c r="T11" s="115">
        <v>9</v>
      </c>
    </row>
    <row r="12" spans="1:20" ht="15">
      <c r="A12" s="115">
        <v>10</v>
      </c>
      <c r="B12" s="115">
        <v>31.2</v>
      </c>
      <c r="C12" s="210">
        <v>33.357</v>
      </c>
      <c r="D12" s="209">
        <v>34.165</v>
      </c>
      <c r="E12" s="109">
        <f t="shared" si="0"/>
        <v>0.8079999999999998</v>
      </c>
      <c r="F12" s="109">
        <f t="shared" si="1"/>
        <v>3.288000000000004</v>
      </c>
      <c r="G12" s="150">
        <f t="shared" si="2"/>
        <v>140.13456000000016</v>
      </c>
      <c r="H12" s="150">
        <f t="shared" si="3"/>
        <v>87.4936800000001</v>
      </c>
      <c r="I12" s="150">
        <f t="shared" si="4"/>
        <v>52.64088000000007</v>
      </c>
      <c r="J12" s="150">
        <f t="shared" si="5"/>
        <v>140.13456000000016</v>
      </c>
      <c r="K12" s="151">
        <f t="shared" si="6"/>
        <v>0.1344408</v>
      </c>
      <c r="L12" s="151">
        <f t="shared" si="7"/>
        <v>5.729866896</v>
      </c>
      <c r="M12" s="115">
        <v>10</v>
      </c>
      <c r="N12" s="208">
        <v>36.8</v>
      </c>
      <c r="O12" s="208">
        <v>39.28</v>
      </c>
      <c r="P12" s="109">
        <f t="shared" si="8"/>
        <v>2.480000000000004</v>
      </c>
      <c r="Q12" s="151">
        <f t="shared" si="9"/>
        <v>155.12400000000025</v>
      </c>
      <c r="R12" s="216">
        <f t="shared" si="10"/>
        <v>0.0500136</v>
      </c>
      <c r="S12" s="217">
        <f t="shared" si="11"/>
        <v>61.643762544</v>
      </c>
      <c r="T12" s="115">
        <v>10</v>
      </c>
    </row>
    <row r="13" spans="1:20" ht="15">
      <c r="A13" s="115">
        <v>11</v>
      </c>
      <c r="B13" s="115">
        <v>34.9</v>
      </c>
      <c r="C13" s="209">
        <v>84.702</v>
      </c>
      <c r="D13" s="209">
        <v>87.293</v>
      </c>
      <c r="E13" s="109">
        <f t="shared" si="0"/>
        <v>2.591000000000008</v>
      </c>
      <c r="F13" s="109">
        <f t="shared" si="1"/>
        <v>4.051000000000009</v>
      </c>
      <c r="G13" s="150">
        <f t="shared" si="2"/>
        <v>172.6536200000004</v>
      </c>
      <c r="H13" s="150">
        <f t="shared" si="3"/>
        <v>107.79711000000025</v>
      </c>
      <c r="I13" s="150">
        <f t="shared" si="4"/>
        <v>64.85651000000016</v>
      </c>
      <c r="J13" s="150">
        <f t="shared" si="5"/>
        <v>172.6536200000004</v>
      </c>
      <c r="K13" s="151">
        <f t="shared" si="6"/>
        <v>0.1503841</v>
      </c>
      <c r="L13" s="151">
        <f t="shared" si="7"/>
        <v>6.409370341999999</v>
      </c>
      <c r="M13" s="115">
        <v>11</v>
      </c>
      <c r="N13" s="208">
        <v>60.998</v>
      </c>
      <c r="O13" s="208">
        <v>62.458</v>
      </c>
      <c r="P13" s="109">
        <f t="shared" si="8"/>
        <v>1.4600000000000009</v>
      </c>
      <c r="Q13" s="151">
        <f t="shared" si="9"/>
        <v>91.32300000000005</v>
      </c>
      <c r="R13" s="216">
        <f t="shared" si="10"/>
        <v>0.0559447</v>
      </c>
      <c r="S13" s="217">
        <f t="shared" si="11"/>
        <v>68.954080538</v>
      </c>
      <c r="T13" s="115">
        <v>11</v>
      </c>
    </row>
    <row r="14" spans="1:20" ht="15">
      <c r="A14" s="155">
        <v>12</v>
      </c>
      <c r="B14" s="115">
        <v>46.6</v>
      </c>
      <c r="C14" s="209">
        <v>145.609</v>
      </c>
      <c r="D14" s="209">
        <v>147.678</v>
      </c>
      <c r="E14" s="109">
        <f t="shared" si="0"/>
        <v>2.0689999999999884</v>
      </c>
      <c r="F14" s="109">
        <f t="shared" si="1"/>
        <v>3.513999999999996</v>
      </c>
      <c r="G14" s="150">
        <f t="shared" si="2"/>
        <v>149.7666799999998</v>
      </c>
      <c r="H14" s="150">
        <f t="shared" si="3"/>
        <v>93.50753999999989</v>
      </c>
      <c r="I14" s="150">
        <f t="shared" si="4"/>
        <v>56.25913999999994</v>
      </c>
      <c r="J14" s="150">
        <f t="shared" si="5"/>
        <v>149.76667999999984</v>
      </c>
      <c r="K14" s="151">
        <f t="shared" si="6"/>
        <v>0.20079940000000002</v>
      </c>
      <c r="L14" s="151">
        <f t="shared" si="7"/>
        <v>8.558070428</v>
      </c>
      <c r="M14" s="155">
        <v>12</v>
      </c>
      <c r="N14" s="209">
        <v>123.079</v>
      </c>
      <c r="O14" s="209">
        <v>124.524</v>
      </c>
      <c r="P14" s="109">
        <f t="shared" si="8"/>
        <v>1.4450000000000074</v>
      </c>
      <c r="Q14" s="151">
        <f t="shared" si="9"/>
        <v>90.38475000000045</v>
      </c>
      <c r="R14" s="216">
        <f t="shared" si="10"/>
        <v>0.07469980000000001</v>
      </c>
      <c r="S14" s="217">
        <f t="shared" si="11"/>
        <v>92.07049149200002</v>
      </c>
      <c r="T14" s="155">
        <v>12</v>
      </c>
    </row>
    <row r="15" spans="1:20" ht="15">
      <c r="A15" s="155">
        <v>13</v>
      </c>
      <c r="B15" s="115">
        <v>31.7</v>
      </c>
      <c r="C15" s="209">
        <v>10.503</v>
      </c>
      <c r="D15" s="209">
        <v>10.926</v>
      </c>
      <c r="E15" s="109">
        <f t="shared" si="0"/>
        <v>0.42300000000000004</v>
      </c>
      <c r="F15" s="109">
        <f t="shared" si="1"/>
        <v>1.1140000000000025</v>
      </c>
      <c r="G15" s="150">
        <f t="shared" si="2"/>
        <v>47.478680000000104</v>
      </c>
      <c r="H15" s="150">
        <f t="shared" si="3"/>
        <v>29.643540000000066</v>
      </c>
      <c r="I15" s="150">
        <f t="shared" si="4"/>
        <v>17.83514000000004</v>
      </c>
      <c r="J15" s="150">
        <f t="shared" si="5"/>
        <v>47.47868000000011</v>
      </c>
      <c r="K15" s="151">
        <f t="shared" si="6"/>
        <v>0.1365953</v>
      </c>
      <c r="L15" s="151">
        <f t="shared" si="7"/>
        <v>5.821691685999999</v>
      </c>
      <c r="M15" s="155">
        <v>13</v>
      </c>
      <c r="N15" s="208">
        <v>21.223</v>
      </c>
      <c r="O15" s="208">
        <v>21.914</v>
      </c>
      <c r="P15" s="109">
        <f t="shared" si="8"/>
        <v>0.6910000000000025</v>
      </c>
      <c r="Q15" s="151">
        <f t="shared" si="9"/>
        <v>43.22205000000015</v>
      </c>
      <c r="R15" s="216">
        <f t="shared" si="10"/>
        <v>0.0508151</v>
      </c>
      <c r="S15" s="217">
        <f t="shared" si="11"/>
        <v>62.631643354</v>
      </c>
      <c r="T15" s="155">
        <v>13</v>
      </c>
    </row>
    <row r="16" spans="1:20" ht="15">
      <c r="A16" s="115">
        <v>14</v>
      </c>
      <c r="B16" s="115">
        <v>31.2</v>
      </c>
      <c r="C16" s="209">
        <v>36.032</v>
      </c>
      <c r="D16" s="209">
        <v>38.9</v>
      </c>
      <c r="E16" s="109">
        <f t="shared" si="0"/>
        <v>2.868000000000002</v>
      </c>
      <c r="F16" s="109">
        <f t="shared" si="1"/>
        <v>3.806000000000001</v>
      </c>
      <c r="G16" s="150">
        <f t="shared" si="2"/>
        <v>162.21172000000004</v>
      </c>
      <c r="H16" s="150">
        <f t="shared" si="3"/>
        <v>101.27766000000003</v>
      </c>
      <c r="I16" s="150">
        <f t="shared" si="4"/>
        <v>60.934060000000024</v>
      </c>
      <c r="J16" s="150">
        <f t="shared" si="5"/>
        <v>162.21172000000004</v>
      </c>
      <c r="K16" s="151">
        <f t="shared" si="6"/>
        <v>0.1344408</v>
      </c>
      <c r="L16" s="151">
        <f t="shared" si="7"/>
        <v>5.729866896</v>
      </c>
      <c r="M16" s="115">
        <v>14</v>
      </c>
      <c r="N16" s="208">
        <v>22.392</v>
      </c>
      <c r="O16" s="208">
        <v>23.33</v>
      </c>
      <c r="P16" s="109">
        <f t="shared" si="8"/>
        <v>0.9379999999999988</v>
      </c>
      <c r="Q16" s="151">
        <f t="shared" si="9"/>
        <v>58.67189999999992</v>
      </c>
      <c r="R16" s="216">
        <f t="shared" si="10"/>
        <v>0.0500136</v>
      </c>
      <c r="S16" s="217">
        <f t="shared" si="11"/>
        <v>61.643762544</v>
      </c>
      <c r="T16" s="115">
        <v>14</v>
      </c>
    </row>
    <row r="17" spans="1:20" ht="15">
      <c r="A17" s="115">
        <v>15</v>
      </c>
      <c r="B17" s="115">
        <v>35.1</v>
      </c>
      <c r="C17" s="208">
        <v>19.734</v>
      </c>
      <c r="D17" s="208">
        <v>19.897</v>
      </c>
      <c r="E17" s="109">
        <f t="shared" si="0"/>
        <v>0.1629999999999967</v>
      </c>
      <c r="F17" s="109">
        <f t="shared" si="1"/>
        <v>0.16400000000000148</v>
      </c>
      <c r="G17" s="150">
        <f t="shared" si="2"/>
        <v>6.989680000000063</v>
      </c>
      <c r="H17" s="150">
        <f t="shared" si="3"/>
        <v>4.364040000000039</v>
      </c>
      <c r="I17" s="150">
        <f t="shared" si="4"/>
        <v>2.6256400000000237</v>
      </c>
      <c r="J17" s="150">
        <f t="shared" si="5"/>
        <v>6.989680000000063</v>
      </c>
      <c r="K17" s="151">
        <f t="shared" si="6"/>
        <v>0.15124590000000002</v>
      </c>
      <c r="L17" s="151">
        <f t="shared" si="7"/>
        <v>6.446100258</v>
      </c>
      <c r="M17" s="115">
        <v>15</v>
      </c>
      <c r="N17" s="208">
        <v>36.492</v>
      </c>
      <c r="O17" s="208">
        <v>36.493</v>
      </c>
      <c r="P17" s="109">
        <f t="shared" si="8"/>
        <v>0.0010000000000047748</v>
      </c>
      <c r="Q17" s="151">
        <f t="shared" si="9"/>
        <v>0.06255000000029866</v>
      </c>
      <c r="R17" s="216">
        <f t="shared" si="10"/>
        <v>0.056265300000000004</v>
      </c>
      <c r="S17" s="217">
        <f t="shared" si="11"/>
        <v>69.34923286200001</v>
      </c>
      <c r="T17" s="115">
        <v>15</v>
      </c>
    </row>
    <row r="18" spans="1:20" ht="15">
      <c r="A18" s="115">
        <v>16</v>
      </c>
      <c r="B18" s="115">
        <v>47.3</v>
      </c>
      <c r="C18" s="209">
        <v>178.626</v>
      </c>
      <c r="D18" s="209">
        <v>201.313</v>
      </c>
      <c r="E18" s="109">
        <f t="shared" si="0"/>
        <v>22.686999999999983</v>
      </c>
      <c r="F18" s="109">
        <f t="shared" si="1"/>
        <v>25.553999999999974</v>
      </c>
      <c r="G18" s="150">
        <f t="shared" si="2"/>
        <v>1089.111479999999</v>
      </c>
      <c r="H18" s="150">
        <f t="shared" si="3"/>
        <v>679.9919399999993</v>
      </c>
      <c r="I18" s="150">
        <f t="shared" si="4"/>
        <v>409.11953999999963</v>
      </c>
      <c r="J18" s="150">
        <f t="shared" si="5"/>
        <v>1089.111479999999</v>
      </c>
      <c r="K18" s="151">
        <f t="shared" si="6"/>
        <v>0.20381570000000002</v>
      </c>
      <c r="L18" s="151">
        <f t="shared" si="7"/>
        <v>8.686625134</v>
      </c>
      <c r="M18" s="115">
        <v>16</v>
      </c>
      <c r="N18" s="209">
        <v>198.484</v>
      </c>
      <c r="O18" s="209">
        <v>201.351</v>
      </c>
      <c r="P18" s="109">
        <f t="shared" si="8"/>
        <v>2.8669999999999902</v>
      </c>
      <c r="Q18" s="151">
        <f t="shared" si="9"/>
        <v>179.33084999999937</v>
      </c>
      <c r="R18" s="216">
        <f t="shared" si="10"/>
        <v>0.0758219</v>
      </c>
      <c r="S18" s="217">
        <f t="shared" si="11"/>
        <v>93.45352462599999</v>
      </c>
      <c r="T18" s="115">
        <v>16</v>
      </c>
    </row>
    <row r="19" spans="1:20" ht="15">
      <c r="A19" s="153">
        <v>17</v>
      </c>
      <c r="B19" s="156">
        <v>31.7</v>
      </c>
      <c r="C19" s="209">
        <v>26.165</v>
      </c>
      <c r="D19" s="209">
        <v>27.25</v>
      </c>
      <c r="E19" s="109">
        <f t="shared" si="0"/>
        <v>1.0850000000000009</v>
      </c>
      <c r="F19" s="109">
        <f t="shared" si="1"/>
        <v>2.0600000000000005</v>
      </c>
      <c r="G19" s="150">
        <f t="shared" si="2"/>
        <v>87.79720000000002</v>
      </c>
      <c r="H19" s="150">
        <f t="shared" si="3"/>
        <v>54.816600000000015</v>
      </c>
      <c r="I19" s="150">
        <f t="shared" si="4"/>
        <v>32.98060000000001</v>
      </c>
      <c r="J19" s="150">
        <f t="shared" si="5"/>
        <v>87.79720000000003</v>
      </c>
      <c r="K19" s="151">
        <f t="shared" si="6"/>
        <v>0.1365953</v>
      </c>
      <c r="L19" s="151">
        <f t="shared" si="7"/>
        <v>5.821691685999999</v>
      </c>
      <c r="M19" s="153">
        <v>17</v>
      </c>
      <c r="N19" s="208">
        <v>8.512</v>
      </c>
      <c r="O19" s="208">
        <v>9.487</v>
      </c>
      <c r="P19" s="109">
        <f t="shared" si="8"/>
        <v>0.9749999999999996</v>
      </c>
      <c r="Q19" s="151">
        <f t="shared" si="9"/>
        <v>60.98624999999998</v>
      </c>
      <c r="R19" s="216">
        <f t="shared" si="10"/>
        <v>0.0508151</v>
      </c>
      <c r="S19" s="217">
        <f t="shared" si="11"/>
        <v>62.631643354</v>
      </c>
      <c r="T19" s="153">
        <v>17</v>
      </c>
    </row>
    <row r="20" spans="1:20" ht="15">
      <c r="A20" s="115">
        <v>18</v>
      </c>
      <c r="B20" s="115">
        <v>31.3</v>
      </c>
      <c r="C20" s="211">
        <v>382.192</v>
      </c>
      <c r="D20" s="211">
        <v>385.845</v>
      </c>
      <c r="E20" s="109">
        <f t="shared" si="0"/>
        <v>3.65300000000002</v>
      </c>
      <c r="F20" s="109">
        <f t="shared" si="1"/>
        <v>3.776999999999987</v>
      </c>
      <c r="G20" s="150">
        <f t="shared" si="2"/>
        <v>160.97573999999943</v>
      </c>
      <c r="H20" s="150">
        <f t="shared" si="3"/>
        <v>100.50596999999965</v>
      </c>
      <c r="I20" s="150">
        <f t="shared" si="4"/>
        <v>60.4697699999998</v>
      </c>
      <c r="J20" s="150">
        <f t="shared" si="5"/>
        <v>160.97573999999946</v>
      </c>
      <c r="K20" s="151">
        <f t="shared" si="6"/>
        <v>0.1348717</v>
      </c>
      <c r="L20" s="151">
        <f t="shared" si="7"/>
        <v>5.748231854</v>
      </c>
      <c r="M20" s="115">
        <v>18</v>
      </c>
      <c r="N20" s="211">
        <v>401.836</v>
      </c>
      <c r="O20" s="211">
        <v>401.96</v>
      </c>
      <c r="P20" s="109">
        <f t="shared" si="8"/>
        <v>0.1239999999999668</v>
      </c>
      <c r="Q20" s="151">
        <f t="shared" si="9"/>
        <v>7.756199999997923</v>
      </c>
      <c r="R20" s="216">
        <f t="shared" si="10"/>
        <v>0.0501739</v>
      </c>
      <c r="S20" s="217">
        <f t="shared" si="11"/>
        <v>61.841338706</v>
      </c>
      <c r="T20" s="115">
        <v>18</v>
      </c>
    </row>
    <row r="21" spans="1:20" ht="15">
      <c r="A21" s="157">
        <v>19</v>
      </c>
      <c r="B21" s="157">
        <v>35.5</v>
      </c>
      <c r="C21" s="208">
        <v>47.9</v>
      </c>
      <c r="D21" s="208">
        <v>51.28</v>
      </c>
      <c r="E21" s="109">
        <f t="shared" si="0"/>
        <v>3.3800000000000026</v>
      </c>
      <c r="F21" s="109">
        <f t="shared" si="1"/>
        <v>6.122000000000007</v>
      </c>
      <c r="G21" s="150">
        <f t="shared" si="2"/>
        <v>260.9196400000003</v>
      </c>
      <c r="H21" s="150">
        <f t="shared" si="3"/>
        <v>162.9064200000002</v>
      </c>
      <c r="I21" s="150">
        <f t="shared" si="4"/>
        <v>98.01322000000012</v>
      </c>
      <c r="J21" s="150">
        <f t="shared" si="5"/>
        <v>260.9196400000003</v>
      </c>
      <c r="K21" s="151">
        <f t="shared" si="6"/>
        <v>0.1529695</v>
      </c>
      <c r="L21" s="151">
        <f t="shared" si="7"/>
        <v>6.51956009</v>
      </c>
      <c r="M21" s="157">
        <v>19</v>
      </c>
      <c r="N21" s="208">
        <v>78.758</v>
      </c>
      <c r="O21" s="208">
        <v>81.5</v>
      </c>
      <c r="P21" s="109">
        <f t="shared" si="8"/>
        <v>2.7420000000000044</v>
      </c>
      <c r="Q21" s="151">
        <f t="shared" si="9"/>
        <v>171.51210000000026</v>
      </c>
      <c r="R21" s="216">
        <f t="shared" si="10"/>
        <v>0.0569065</v>
      </c>
      <c r="S21" s="217">
        <f t="shared" si="11"/>
        <v>70.13953751</v>
      </c>
      <c r="T21" s="157">
        <v>19</v>
      </c>
    </row>
    <row r="22" spans="1:20" ht="15">
      <c r="A22" s="115">
        <v>20</v>
      </c>
      <c r="B22" s="115">
        <v>47.3</v>
      </c>
      <c r="C22" s="211">
        <v>79.01</v>
      </c>
      <c r="D22" s="211">
        <v>80.14</v>
      </c>
      <c r="E22" s="109">
        <f t="shared" si="0"/>
        <v>1.1299999999999955</v>
      </c>
      <c r="F22" s="109">
        <f t="shared" si="1"/>
        <v>2.1569999999999965</v>
      </c>
      <c r="G22" s="150">
        <f t="shared" si="2"/>
        <v>91.93133999999985</v>
      </c>
      <c r="H22" s="150">
        <f t="shared" si="3"/>
        <v>57.3977699999999</v>
      </c>
      <c r="I22" s="150">
        <f t="shared" si="4"/>
        <v>34.53356999999995</v>
      </c>
      <c r="J22" s="150">
        <f t="shared" si="5"/>
        <v>91.93133999999985</v>
      </c>
      <c r="K22" s="151">
        <f t="shared" si="6"/>
        <v>0.20381570000000002</v>
      </c>
      <c r="L22" s="151">
        <f t="shared" si="7"/>
        <v>8.686625134</v>
      </c>
      <c r="M22" s="115">
        <v>20</v>
      </c>
      <c r="N22" s="211">
        <v>109.093</v>
      </c>
      <c r="O22" s="211">
        <v>110.12</v>
      </c>
      <c r="P22" s="109">
        <f t="shared" si="8"/>
        <v>1.027000000000001</v>
      </c>
      <c r="Q22" s="151">
        <f t="shared" si="9"/>
        <v>64.23885000000006</v>
      </c>
      <c r="R22" s="216">
        <f t="shared" si="10"/>
        <v>0.0758219</v>
      </c>
      <c r="S22" s="217">
        <f t="shared" si="11"/>
        <v>93.45352462599999</v>
      </c>
      <c r="T22" s="115">
        <v>20</v>
      </c>
    </row>
    <row r="23" spans="1:19" ht="15">
      <c r="A23" s="156"/>
      <c r="B23" s="115">
        <f>SUM(B3:B22)</f>
        <v>720.5999999999999</v>
      </c>
      <c r="C23" s="115"/>
      <c r="D23" s="115"/>
      <c r="E23" s="180">
        <f>SUM(E3:E22)</f>
        <v>58.46099999999999</v>
      </c>
      <c r="F23" s="158">
        <f>SUM(F3:F22)</f>
        <v>85.74</v>
      </c>
      <c r="G23" s="150">
        <f t="shared" si="2"/>
        <v>3654.2387999999996</v>
      </c>
      <c r="H23" s="150">
        <f t="shared" si="3"/>
        <v>2281.5413999999996</v>
      </c>
      <c r="I23" s="150">
        <f t="shared" si="4"/>
        <v>1372.6974</v>
      </c>
      <c r="J23" s="150">
        <f t="shared" si="5"/>
        <v>3654.2387999999996</v>
      </c>
      <c r="K23" s="151">
        <f t="shared" si="6"/>
        <v>3.1050654</v>
      </c>
      <c r="L23" s="151">
        <f t="shared" si="7"/>
        <v>132.33788734799998</v>
      </c>
      <c r="M23" s="156"/>
      <c r="N23" s="156"/>
      <c r="O23" s="115" t="s">
        <v>10</v>
      </c>
      <c r="P23" s="158">
        <f>SUM(P3:P22)</f>
        <v>27.27899999999999</v>
      </c>
      <c r="Q23" s="151">
        <f t="shared" si="9"/>
        <v>1706.3014499999992</v>
      </c>
      <c r="R23" s="180">
        <f t="shared" si="10"/>
        <v>1.1551217999999999</v>
      </c>
      <c r="S23" s="151">
        <f t="shared" si="11"/>
        <v>1423.7338233719997</v>
      </c>
    </row>
    <row r="24" spans="1:17" ht="15">
      <c r="A24" s="147"/>
      <c r="B24" s="147"/>
      <c r="C24" s="1"/>
      <c r="D24" s="159"/>
      <c r="E24" s="147"/>
      <c r="F24" s="147"/>
      <c r="G24" s="147"/>
      <c r="H24" s="147"/>
      <c r="I24" s="147"/>
      <c r="J24" s="147"/>
      <c r="K24" s="147"/>
      <c r="L24" s="160"/>
      <c r="M24" s="147"/>
      <c r="N24" s="147"/>
      <c r="O24" s="147"/>
      <c r="P24" s="147"/>
      <c r="Q24" s="147"/>
    </row>
    <row r="25" spans="1:17" ht="1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6" spans="1:17" ht="15">
      <c r="A26" s="147"/>
      <c r="B26" s="147"/>
      <c r="C26" s="147"/>
      <c r="D26" s="159"/>
      <c r="E26" s="159"/>
      <c r="F26" s="159"/>
      <c r="G26" s="159"/>
      <c r="H26" s="147"/>
      <c r="I26" s="147"/>
      <c r="J26" s="147"/>
      <c r="K26" s="147"/>
      <c r="L26" s="161"/>
      <c r="M26" s="147"/>
      <c r="N26" s="159"/>
      <c r="O26" s="159"/>
      <c r="P26" s="159"/>
      <c r="Q26" s="147"/>
    </row>
    <row r="27" spans="1:17" ht="1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59"/>
      <c r="O27" s="159"/>
      <c r="P27" s="159"/>
      <c r="Q27" s="147"/>
    </row>
    <row r="28" spans="1:17" ht="15">
      <c r="A28" s="162"/>
      <c r="B28" s="162"/>
      <c r="C28" s="163"/>
      <c r="D28" s="163"/>
      <c r="E28" s="147"/>
      <c r="F28" s="147"/>
      <c r="G28" s="147"/>
      <c r="H28" s="147"/>
      <c r="I28" s="147"/>
      <c r="J28" s="147"/>
      <c r="K28" s="162"/>
      <c r="L28" s="162"/>
      <c r="M28" s="162"/>
      <c r="N28" s="163"/>
      <c r="O28" s="163"/>
      <c r="P28" s="164"/>
      <c r="Q28" s="165"/>
    </row>
    <row r="29" spans="1:17" ht="1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5"/>
      <c r="O29" s="165"/>
      <c r="P29" s="165"/>
      <c r="Q29" s="165"/>
    </row>
    <row r="30" spans="1:17" ht="15">
      <c r="A30" s="162"/>
      <c r="B30" s="166"/>
      <c r="C30" s="167"/>
      <c r="D30" s="167"/>
      <c r="E30" s="168"/>
      <c r="F30" s="168"/>
      <c r="G30" s="169"/>
      <c r="H30" s="169"/>
      <c r="I30" s="169"/>
      <c r="J30" s="169"/>
      <c r="K30" s="169"/>
      <c r="L30" s="169"/>
      <c r="M30" s="162"/>
      <c r="N30" s="168"/>
      <c r="O30" s="168"/>
      <c r="P30" s="168"/>
      <c r="Q30" s="169"/>
    </row>
    <row r="31" spans="1:17" ht="15">
      <c r="A31" s="162"/>
      <c r="B31" s="170"/>
      <c r="C31" s="168"/>
      <c r="D31" s="168"/>
      <c r="E31" s="168"/>
      <c r="F31" s="168"/>
      <c r="G31" s="169"/>
      <c r="H31" s="169"/>
      <c r="I31" s="169"/>
      <c r="J31" s="169"/>
      <c r="K31" s="169"/>
      <c r="L31" s="169"/>
      <c r="M31" s="162"/>
      <c r="N31" s="168"/>
      <c r="O31" s="168"/>
      <c r="P31" s="168"/>
      <c r="Q31" s="169"/>
    </row>
    <row r="32" spans="1:17" ht="15">
      <c r="A32" s="162"/>
      <c r="B32" s="170"/>
      <c r="C32" s="168"/>
      <c r="D32" s="168"/>
      <c r="E32" s="172"/>
      <c r="F32" s="168"/>
      <c r="G32" s="169"/>
      <c r="H32" s="169"/>
      <c r="I32" s="169"/>
      <c r="J32" s="169"/>
      <c r="K32" s="169"/>
      <c r="L32" s="169"/>
      <c r="M32" s="162"/>
      <c r="N32" s="168"/>
      <c r="O32" s="168"/>
      <c r="P32" s="168"/>
      <c r="Q32" s="169"/>
    </row>
    <row r="33" spans="1:17" ht="15">
      <c r="A33" s="162"/>
      <c r="B33" s="166"/>
      <c r="C33" s="168"/>
      <c r="D33" s="168"/>
      <c r="E33" s="168"/>
      <c r="F33" s="168"/>
      <c r="G33" s="169"/>
      <c r="H33" s="169"/>
      <c r="I33" s="169"/>
      <c r="J33" s="169"/>
      <c r="K33" s="169"/>
      <c r="L33" s="169"/>
      <c r="M33" s="162"/>
      <c r="N33" s="168"/>
      <c r="O33" s="168"/>
      <c r="P33" s="168"/>
      <c r="Q33" s="169"/>
    </row>
    <row r="34" spans="1:17" ht="15">
      <c r="A34" s="162"/>
      <c r="B34" s="166"/>
      <c r="C34" s="168"/>
      <c r="D34" s="168"/>
      <c r="E34" s="168"/>
      <c r="F34" s="168"/>
      <c r="G34" s="169"/>
      <c r="H34" s="169"/>
      <c r="I34" s="169"/>
      <c r="J34" s="169"/>
      <c r="K34" s="169"/>
      <c r="L34" s="169"/>
      <c r="M34" s="162"/>
      <c r="N34" s="168"/>
      <c r="O34" s="168"/>
      <c r="P34" s="168"/>
      <c r="Q34" s="169"/>
    </row>
    <row r="35" spans="1:17" ht="15">
      <c r="A35" s="162"/>
      <c r="B35" s="166"/>
      <c r="C35" s="168"/>
      <c r="D35" s="168"/>
      <c r="E35" s="168"/>
      <c r="F35" s="168"/>
      <c r="G35" s="169"/>
      <c r="H35" s="169"/>
      <c r="I35" s="169"/>
      <c r="J35" s="169"/>
      <c r="K35" s="169"/>
      <c r="L35" s="169"/>
      <c r="M35" s="162"/>
      <c r="N35" s="168"/>
      <c r="O35" s="168"/>
      <c r="P35" s="168"/>
      <c r="Q35" s="169"/>
    </row>
    <row r="36" spans="1:18" ht="15">
      <c r="A36" s="146" t="s">
        <v>5</v>
      </c>
      <c r="B36" s="146"/>
      <c r="C36" s="146"/>
      <c r="D36" s="115" t="s">
        <v>149</v>
      </c>
      <c r="E36" s="146" t="s">
        <v>31</v>
      </c>
      <c r="F36" s="146"/>
      <c r="G36" s="115" t="s">
        <v>6</v>
      </c>
      <c r="H36" s="115" t="s">
        <v>27</v>
      </c>
      <c r="I36" s="115" t="s">
        <v>26</v>
      </c>
      <c r="J36" s="115" t="s">
        <v>6</v>
      </c>
      <c r="K36" s="115" t="s">
        <v>22</v>
      </c>
      <c r="L36" s="115" t="s">
        <v>6</v>
      </c>
      <c r="M36" s="146" t="s">
        <v>5</v>
      </c>
      <c r="N36" s="146" t="s">
        <v>8</v>
      </c>
      <c r="O36" s="146"/>
      <c r="P36" s="115" t="s">
        <v>149</v>
      </c>
      <c r="Q36" s="146" t="s">
        <v>31</v>
      </c>
      <c r="R36" s="165" t="s">
        <v>22</v>
      </c>
    </row>
    <row r="37" spans="1:20" ht="15">
      <c r="A37" s="115" t="s">
        <v>0</v>
      </c>
      <c r="B37" s="115" t="s">
        <v>1</v>
      </c>
      <c r="C37" s="115" t="s">
        <v>2</v>
      </c>
      <c r="D37" s="115" t="s">
        <v>3</v>
      </c>
      <c r="E37" s="148" t="s">
        <v>4</v>
      </c>
      <c r="F37" s="148" t="s">
        <v>11</v>
      </c>
      <c r="G37" s="115">
        <v>42.62</v>
      </c>
      <c r="H37" s="115">
        <v>26.61</v>
      </c>
      <c r="I37" s="115">
        <v>16.01</v>
      </c>
      <c r="J37" s="115" t="s">
        <v>14</v>
      </c>
      <c r="K37" s="115">
        <v>0.004309</v>
      </c>
      <c r="L37" s="115" t="s">
        <v>22</v>
      </c>
      <c r="M37" s="115" t="s">
        <v>0</v>
      </c>
      <c r="N37" s="115" t="s">
        <v>2</v>
      </c>
      <c r="O37" s="115" t="s">
        <v>3</v>
      </c>
      <c r="P37" s="148" t="s">
        <v>4</v>
      </c>
      <c r="Q37" s="115">
        <v>62.55</v>
      </c>
      <c r="R37" s="220">
        <v>0.001603</v>
      </c>
      <c r="S37" s="114" t="s">
        <v>6</v>
      </c>
      <c r="T37" s="173">
        <v>21</v>
      </c>
    </row>
    <row r="38" spans="1:20" ht="15">
      <c r="A38" s="173">
        <v>21</v>
      </c>
      <c r="B38" s="178">
        <v>46.3</v>
      </c>
      <c r="C38" s="212">
        <v>5</v>
      </c>
      <c r="D38" s="212">
        <v>5</v>
      </c>
      <c r="E38" s="175">
        <f>D38-C38</f>
        <v>0</v>
      </c>
      <c r="F38" s="175">
        <f>E38+P38</f>
        <v>0</v>
      </c>
      <c r="G38" s="151">
        <f>42.62*F38</f>
        <v>0</v>
      </c>
      <c r="H38" s="151">
        <f>26.61*F38</f>
        <v>0</v>
      </c>
      <c r="I38" s="151">
        <f>16.01*F38</f>
        <v>0</v>
      </c>
      <c r="J38" s="151">
        <f>H38+I38</f>
        <v>0</v>
      </c>
      <c r="K38" s="151">
        <f>0.004309*B38</f>
        <v>0.1995067</v>
      </c>
      <c r="L38" s="176">
        <f>42.62*K38</f>
        <v>8.502975554</v>
      </c>
      <c r="M38" s="173">
        <v>21</v>
      </c>
      <c r="N38" s="208">
        <v>2.5</v>
      </c>
      <c r="O38" s="208">
        <v>2.5</v>
      </c>
      <c r="P38" s="109">
        <f>O38-N38</f>
        <v>0</v>
      </c>
      <c r="Q38" s="151">
        <f>62.55*P38</f>
        <v>0</v>
      </c>
      <c r="R38" s="216">
        <f>0.001603*B38</f>
        <v>0.07421889999999999</v>
      </c>
      <c r="S38" s="217">
        <f>1232.54*R38</f>
        <v>91.47776300599999</v>
      </c>
      <c r="T38" s="149">
        <v>22</v>
      </c>
    </row>
    <row r="39" spans="1:20" ht="15">
      <c r="A39" s="149">
        <v>22</v>
      </c>
      <c r="B39" s="178">
        <v>30.2</v>
      </c>
      <c r="C39" s="211">
        <v>64.25</v>
      </c>
      <c r="D39" s="211">
        <v>67.7</v>
      </c>
      <c r="E39" s="175">
        <f aca="true" t="shared" si="12" ref="E39:E52">D39-C39</f>
        <v>3.450000000000003</v>
      </c>
      <c r="F39" s="175">
        <f aca="true" t="shared" si="13" ref="F39:F52">E39+P39</f>
        <v>5.950000000000003</v>
      </c>
      <c r="G39" s="151">
        <f aca="true" t="shared" si="14" ref="G39:G53">42.62*F39</f>
        <v>253.5890000000001</v>
      </c>
      <c r="H39" s="151">
        <f aca="true" t="shared" si="15" ref="H39:H53">26.61*F39</f>
        <v>158.32950000000008</v>
      </c>
      <c r="I39" s="151">
        <f aca="true" t="shared" si="16" ref="I39:I53">16.01*F39</f>
        <v>95.25950000000006</v>
      </c>
      <c r="J39" s="151">
        <f aca="true" t="shared" si="17" ref="J39:J53">H39+I39</f>
        <v>253.58900000000014</v>
      </c>
      <c r="K39" s="151">
        <f aca="true" t="shared" si="18" ref="K39:K53">0.004309*B39</f>
        <v>0.13013180000000002</v>
      </c>
      <c r="L39" s="176">
        <f aca="true" t="shared" si="19" ref="L39:L53">42.62*K39</f>
        <v>5.546217316000001</v>
      </c>
      <c r="M39" s="149">
        <v>22</v>
      </c>
      <c r="N39" s="208">
        <v>41.65</v>
      </c>
      <c r="O39" s="208">
        <v>44.15</v>
      </c>
      <c r="P39" s="109">
        <f aca="true" t="shared" si="20" ref="P39:P52">O39-N39</f>
        <v>2.5</v>
      </c>
      <c r="Q39" s="151">
        <f aca="true" t="shared" si="21" ref="Q39:Q53">62.55*P39</f>
        <v>156.375</v>
      </c>
      <c r="R39" s="216">
        <f aca="true" t="shared" si="22" ref="R39:R53">0.001603*B39</f>
        <v>0.0484106</v>
      </c>
      <c r="S39" s="217">
        <f aca="true" t="shared" si="23" ref="S39:S53">1232.54*R39</f>
        <v>59.668000924</v>
      </c>
      <c r="T39" s="115">
        <v>23</v>
      </c>
    </row>
    <row r="40" spans="1:20" ht="15">
      <c r="A40" s="115">
        <v>23</v>
      </c>
      <c r="B40" s="178">
        <v>45.8</v>
      </c>
      <c r="C40" s="209">
        <v>149.21</v>
      </c>
      <c r="D40" s="209">
        <v>151.13</v>
      </c>
      <c r="E40" s="175">
        <f t="shared" si="12"/>
        <v>1.9199999999999875</v>
      </c>
      <c r="F40" s="175">
        <f t="shared" si="13"/>
        <v>4.789999999999987</v>
      </c>
      <c r="G40" s="151">
        <f t="shared" si="14"/>
        <v>204.14979999999943</v>
      </c>
      <c r="H40" s="151">
        <f t="shared" si="15"/>
        <v>127.46189999999964</v>
      </c>
      <c r="I40" s="151">
        <f t="shared" si="16"/>
        <v>76.6878999999998</v>
      </c>
      <c r="J40" s="151">
        <f t="shared" si="17"/>
        <v>204.14979999999946</v>
      </c>
      <c r="K40" s="151">
        <f t="shared" si="18"/>
        <v>0.1973522</v>
      </c>
      <c r="L40" s="176">
        <f t="shared" si="19"/>
        <v>8.411150764</v>
      </c>
      <c r="M40" s="115">
        <v>23</v>
      </c>
      <c r="N40" s="208">
        <v>15.28</v>
      </c>
      <c r="O40" s="208">
        <v>18.15</v>
      </c>
      <c r="P40" s="109">
        <f t="shared" si="20"/>
        <v>2.869999999999999</v>
      </c>
      <c r="Q40" s="151">
        <f t="shared" si="21"/>
        <v>179.51849999999993</v>
      </c>
      <c r="R40" s="216">
        <f t="shared" si="22"/>
        <v>0.0734174</v>
      </c>
      <c r="S40" s="217">
        <f t="shared" si="23"/>
        <v>90.489882196</v>
      </c>
      <c r="T40" s="115">
        <v>24</v>
      </c>
    </row>
    <row r="41" spans="1:20" ht="15">
      <c r="A41" s="115">
        <v>24</v>
      </c>
      <c r="B41" s="178">
        <v>46.3</v>
      </c>
      <c r="C41" s="208">
        <v>129.44</v>
      </c>
      <c r="D41" s="208">
        <v>131.714</v>
      </c>
      <c r="E41" s="175">
        <f t="shared" si="12"/>
        <v>2.274000000000001</v>
      </c>
      <c r="F41" s="175">
        <f t="shared" si="13"/>
        <v>3.935000000000001</v>
      </c>
      <c r="G41" s="151">
        <f t="shared" si="14"/>
        <v>167.70970000000003</v>
      </c>
      <c r="H41" s="151">
        <f t="shared" si="15"/>
        <v>104.71035000000002</v>
      </c>
      <c r="I41" s="151">
        <f t="shared" si="16"/>
        <v>62.99935000000002</v>
      </c>
      <c r="J41" s="151">
        <f t="shared" si="17"/>
        <v>167.70970000000005</v>
      </c>
      <c r="K41" s="151">
        <f t="shared" si="18"/>
        <v>0.1995067</v>
      </c>
      <c r="L41" s="176">
        <f t="shared" si="19"/>
        <v>8.502975554</v>
      </c>
      <c r="M41" s="115">
        <v>24</v>
      </c>
      <c r="N41" s="206">
        <v>0.089</v>
      </c>
      <c r="O41" s="206">
        <v>1.75</v>
      </c>
      <c r="P41" s="109">
        <f t="shared" si="20"/>
        <v>1.661</v>
      </c>
      <c r="Q41" s="151">
        <f t="shared" si="21"/>
        <v>103.89555</v>
      </c>
      <c r="R41" s="216">
        <f t="shared" si="22"/>
        <v>0.07421889999999999</v>
      </c>
      <c r="S41" s="217">
        <f t="shared" si="23"/>
        <v>91.47776300599999</v>
      </c>
      <c r="T41" s="155">
        <v>25</v>
      </c>
    </row>
    <row r="42" spans="1:20" ht="15">
      <c r="A42" s="155">
        <v>25</v>
      </c>
      <c r="B42" s="178">
        <v>30.5</v>
      </c>
      <c r="C42" s="209">
        <v>278.192</v>
      </c>
      <c r="D42" s="209">
        <v>281.062</v>
      </c>
      <c r="E42" s="175">
        <f t="shared" si="12"/>
        <v>2.8700000000000045</v>
      </c>
      <c r="F42" s="175">
        <f t="shared" si="13"/>
        <v>2.9200000000000035</v>
      </c>
      <c r="G42" s="151">
        <f t="shared" si="14"/>
        <v>124.45040000000014</v>
      </c>
      <c r="H42" s="151">
        <f t="shared" si="15"/>
        <v>77.70120000000009</v>
      </c>
      <c r="I42" s="151">
        <f t="shared" si="16"/>
        <v>46.74920000000006</v>
      </c>
      <c r="J42" s="151">
        <f t="shared" si="17"/>
        <v>124.45040000000014</v>
      </c>
      <c r="K42" s="151">
        <f t="shared" si="18"/>
        <v>0.1314245</v>
      </c>
      <c r="L42" s="176">
        <f t="shared" si="19"/>
        <v>5.60131219</v>
      </c>
      <c r="M42" s="155">
        <v>25</v>
      </c>
      <c r="N42" s="208">
        <v>10.05</v>
      </c>
      <c r="O42" s="208">
        <v>10.1</v>
      </c>
      <c r="P42" s="109">
        <f t="shared" si="20"/>
        <v>0.049999999999998934</v>
      </c>
      <c r="Q42" s="151">
        <f t="shared" si="21"/>
        <v>3.1274999999999333</v>
      </c>
      <c r="R42" s="216">
        <f t="shared" si="22"/>
        <v>0.048891500000000004</v>
      </c>
      <c r="S42" s="217">
        <f t="shared" si="23"/>
        <v>60.26072941</v>
      </c>
      <c r="T42" s="115">
        <v>26</v>
      </c>
    </row>
    <row r="43" spans="1:20" ht="15">
      <c r="A43" s="115">
        <v>26</v>
      </c>
      <c r="B43" s="178">
        <v>45.1</v>
      </c>
      <c r="C43" s="208">
        <v>327.752</v>
      </c>
      <c r="D43" s="208">
        <v>333.108</v>
      </c>
      <c r="E43" s="175">
        <f t="shared" si="12"/>
        <v>5.3559999999999945</v>
      </c>
      <c r="F43" s="175">
        <f t="shared" si="13"/>
        <v>7.0789999999999935</v>
      </c>
      <c r="G43" s="151">
        <f t="shared" si="14"/>
        <v>301.7069799999997</v>
      </c>
      <c r="H43" s="151">
        <f t="shared" si="15"/>
        <v>188.37218999999982</v>
      </c>
      <c r="I43" s="151">
        <f t="shared" si="16"/>
        <v>113.33478999999991</v>
      </c>
      <c r="J43" s="151">
        <f t="shared" si="17"/>
        <v>301.7069799999997</v>
      </c>
      <c r="K43" s="151">
        <f t="shared" si="18"/>
        <v>0.19433590000000003</v>
      </c>
      <c r="L43" s="176">
        <f t="shared" si="19"/>
        <v>8.282596058000001</v>
      </c>
      <c r="M43" s="115">
        <v>26</v>
      </c>
      <c r="N43" s="208">
        <v>34.353</v>
      </c>
      <c r="O43" s="208">
        <v>36.076</v>
      </c>
      <c r="P43" s="109">
        <f t="shared" si="20"/>
        <v>1.722999999999999</v>
      </c>
      <c r="Q43" s="151">
        <f t="shared" si="21"/>
        <v>107.77364999999993</v>
      </c>
      <c r="R43" s="216">
        <f t="shared" si="22"/>
        <v>0.0722953</v>
      </c>
      <c r="S43" s="217">
        <f t="shared" si="23"/>
        <v>89.10684906200001</v>
      </c>
      <c r="T43" s="115">
        <v>27</v>
      </c>
    </row>
    <row r="44" spans="1:20" ht="15">
      <c r="A44" s="115">
        <v>27</v>
      </c>
      <c r="B44" s="178">
        <v>45.6</v>
      </c>
      <c r="C44" s="208">
        <v>16.853</v>
      </c>
      <c r="D44" s="208">
        <v>17.822</v>
      </c>
      <c r="E44" s="175">
        <f t="shared" si="12"/>
        <v>0.9689999999999976</v>
      </c>
      <c r="F44" s="175">
        <f t="shared" si="13"/>
        <v>1.4819999999999975</v>
      </c>
      <c r="G44" s="151">
        <f t="shared" si="14"/>
        <v>63.16283999999989</v>
      </c>
      <c r="H44" s="151">
        <f t="shared" si="15"/>
        <v>39.436019999999935</v>
      </c>
      <c r="I44" s="151">
        <f t="shared" si="16"/>
        <v>23.726819999999964</v>
      </c>
      <c r="J44" s="151">
        <f t="shared" si="17"/>
        <v>63.1628399999999</v>
      </c>
      <c r="K44" s="151">
        <f t="shared" si="18"/>
        <v>0.1964904</v>
      </c>
      <c r="L44" s="176">
        <f t="shared" si="19"/>
        <v>8.374420848</v>
      </c>
      <c r="M44" s="115">
        <v>27</v>
      </c>
      <c r="N44" s="208">
        <v>15.147</v>
      </c>
      <c r="O44" s="208">
        <v>15.66</v>
      </c>
      <c r="P44" s="109">
        <f t="shared" si="20"/>
        <v>0.5129999999999999</v>
      </c>
      <c r="Q44" s="151">
        <f t="shared" si="21"/>
        <v>32.08814999999999</v>
      </c>
      <c r="R44" s="216">
        <f t="shared" si="22"/>
        <v>0.0730968</v>
      </c>
      <c r="S44" s="217">
        <f t="shared" si="23"/>
        <v>90.094729872</v>
      </c>
      <c r="T44" s="115">
        <v>28</v>
      </c>
    </row>
    <row r="45" spans="1:20" ht="15">
      <c r="A45" s="115">
        <v>28</v>
      </c>
      <c r="B45" s="178">
        <v>30.2</v>
      </c>
      <c r="C45" s="211">
        <v>101.552</v>
      </c>
      <c r="D45" s="211">
        <v>107.293</v>
      </c>
      <c r="E45" s="175">
        <f t="shared" si="12"/>
        <v>5.741</v>
      </c>
      <c r="F45" s="175">
        <f t="shared" si="13"/>
        <v>9.286000000000001</v>
      </c>
      <c r="G45" s="151">
        <f t="shared" si="14"/>
        <v>395.76932000000005</v>
      </c>
      <c r="H45" s="151">
        <f t="shared" si="15"/>
        <v>247.10046000000003</v>
      </c>
      <c r="I45" s="151">
        <f t="shared" si="16"/>
        <v>148.66886000000002</v>
      </c>
      <c r="J45" s="151">
        <f t="shared" si="17"/>
        <v>395.76932000000005</v>
      </c>
      <c r="K45" s="151">
        <f t="shared" si="18"/>
        <v>0.13013180000000002</v>
      </c>
      <c r="L45" s="176">
        <f t="shared" si="19"/>
        <v>5.546217316000001</v>
      </c>
      <c r="M45" s="115">
        <v>28</v>
      </c>
      <c r="N45" s="209">
        <v>73.245</v>
      </c>
      <c r="O45" s="209">
        <v>76.79</v>
      </c>
      <c r="P45" s="109">
        <f t="shared" si="20"/>
        <v>3.5450000000000017</v>
      </c>
      <c r="Q45" s="151">
        <f t="shared" si="21"/>
        <v>221.7397500000001</v>
      </c>
      <c r="R45" s="216">
        <f t="shared" si="22"/>
        <v>0.0484106</v>
      </c>
      <c r="S45" s="217">
        <f t="shared" si="23"/>
        <v>59.668000924</v>
      </c>
      <c r="T45" s="153">
        <v>29</v>
      </c>
    </row>
    <row r="46" spans="1:20" ht="15">
      <c r="A46" s="153">
        <v>29</v>
      </c>
      <c r="B46" s="178">
        <v>45.4</v>
      </c>
      <c r="C46" s="209">
        <v>48.257</v>
      </c>
      <c r="D46" s="209">
        <v>50.68</v>
      </c>
      <c r="E46" s="175">
        <f t="shared" si="12"/>
        <v>2.423000000000002</v>
      </c>
      <c r="F46" s="175">
        <f t="shared" si="13"/>
        <v>4.095000000000006</v>
      </c>
      <c r="G46" s="151">
        <f t="shared" si="14"/>
        <v>174.52890000000025</v>
      </c>
      <c r="H46" s="151">
        <f t="shared" si="15"/>
        <v>108.96795000000016</v>
      </c>
      <c r="I46" s="151">
        <f t="shared" si="16"/>
        <v>65.5609500000001</v>
      </c>
      <c r="J46" s="151">
        <f t="shared" si="17"/>
        <v>174.52890000000025</v>
      </c>
      <c r="K46" s="151">
        <f t="shared" si="18"/>
        <v>0.1956286</v>
      </c>
      <c r="L46" s="176">
        <f t="shared" si="19"/>
        <v>8.337690932</v>
      </c>
      <c r="M46" s="153">
        <v>29</v>
      </c>
      <c r="N46" s="208">
        <v>47.208</v>
      </c>
      <c r="O46" s="208">
        <v>48.88</v>
      </c>
      <c r="P46" s="109">
        <f t="shared" si="20"/>
        <v>1.6720000000000041</v>
      </c>
      <c r="Q46" s="151">
        <f t="shared" si="21"/>
        <v>104.58360000000026</v>
      </c>
      <c r="R46" s="216">
        <f t="shared" si="22"/>
        <v>0.0727762</v>
      </c>
      <c r="S46" s="217">
        <f t="shared" si="23"/>
        <v>89.699577548</v>
      </c>
      <c r="T46" s="115">
        <v>30</v>
      </c>
    </row>
    <row r="47" spans="1:20" ht="15">
      <c r="A47" s="115">
        <v>30</v>
      </c>
      <c r="B47" s="178">
        <v>46</v>
      </c>
      <c r="C47" s="213">
        <v>113.819</v>
      </c>
      <c r="D47" s="213">
        <v>116.176</v>
      </c>
      <c r="E47" s="175">
        <f t="shared" si="12"/>
        <v>2.3569999999999993</v>
      </c>
      <c r="F47" s="175">
        <f t="shared" si="13"/>
        <v>3.3770000000000024</v>
      </c>
      <c r="G47" s="151">
        <f t="shared" si="14"/>
        <v>143.92774000000009</v>
      </c>
      <c r="H47" s="151">
        <f t="shared" si="15"/>
        <v>89.86197000000006</v>
      </c>
      <c r="I47" s="151">
        <f t="shared" si="16"/>
        <v>54.06577000000004</v>
      </c>
      <c r="J47" s="151">
        <f t="shared" si="17"/>
        <v>143.92774000000009</v>
      </c>
      <c r="K47" s="151">
        <f t="shared" si="18"/>
        <v>0.198214</v>
      </c>
      <c r="L47" s="176">
        <f t="shared" si="19"/>
        <v>8.447880679999999</v>
      </c>
      <c r="M47" s="115">
        <v>30</v>
      </c>
      <c r="N47" s="213">
        <v>55.248</v>
      </c>
      <c r="O47" s="213">
        <v>56.268</v>
      </c>
      <c r="P47" s="109">
        <f t="shared" si="20"/>
        <v>1.0200000000000031</v>
      </c>
      <c r="Q47" s="151">
        <f t="shared" si="21"/>
        <v>63.801000000000194</v>
      </c>
      <c r="R47" s="216">
        <f t="shared" si="22"/>
        <v>0.073738</v>
      </c>
      <c r="S47" s="217">
        <f t="shared" si="23"/>
        <v>90.88503451999999</v>
      </c>
      <c r="T47" s="149">
        <v>31</v>
      </c>
    </row>
    <row r="48" spans="1:20" ht="15">
      <c r="A48" s="149">
        <v>31</v>
      </c>
      <c r="B48" s="178">
        <v>30.6</v>
      </c>
      <c r="C48" s="209">
        <v>72.986</v>
      </c>
      <c r="D48" s="209">
        <v>76.572</v>
      </c>
      <c r="E48" s="175">
        <f t="shared" si="12"/>
        <v>3.5859999999999985</v>
      </c>
      <c r="F48" s="175">
        <f t="shared" si="13"/>
        <v>4.76400000000001</v>
      </c>
      <c r="G48" s="151">
        <f t="shared" si="14"/>
        <v>203.0416800000004</v>
      </c>
      <c r="H48" s="151">
        <f t="shared" si="15"/>
        <v>126.77004000000026</v>
      </c>
      <c r="I48" s="151">
        <f t="shared" si="16"/>
        <v>76.27164000000016</v>
      </c>
      <c r="J48" s="151">
        <f t="shared" si="17"/>
        <v>203.04168000000044</v>
      </c>
      <c r="K48" s="151">
        <f t="shared" si="18"/>
        <v>0.1318554</v>
      </c>
      <c r="L48" s="176">
        <f t="shared" si="19"/>
        <v>5.619677148</v>
      </c>
      <c r="M48" s="149">
        <v>31</v>
      </c>
      <c r="N48" s="206">
        <v>83.88</v>
      </c>
      <c r="O48" s="206">
        <v>85.058</v>
      </c>
      <c r="P48" s="109">
        <f t="shared" si="20"/>
        <v>1.1780000000000115</v>
      </c>
      <c r="Q48" s="151">
        <f t="shared" si="21"/>
        <v>73.68390000000072</v>
      </c>
      <c r="R48" s="216">
        <f t="shared" si="22"/>
        <v>0.049051800000000007</v>
      </c>
      <c r="S48" s="217">
        <f t="shared" si="23"/>
        <v>60.45830557200001</v>
      </c>
      <c r="T48" s="115">
        <v>32</v>
      </c>
    </row>
    <row r="49" spans="1:20" ht="15">
      <c r="A49" s="115">
        <v>32</v>
      </c>
      <c r="B49" s="178">
        <v>45</v>
      </c>
      <c r="C49" s="209">
        <v>391.82</v>
      </c>
      <c r="D49" s="209">
        <v>399.45</v>
      </c>
      <c r="E49" s="175">
        <f t="shared" si="12"/>
        <v>7.6299999999999955</v>
      </c>
      <c r="F49" s="175">
        <f t="shared" si="13"/>
        <v>9.339999999999996</v>
      </c>
      <c r="G49" s="151">
        <f t="shared" si="14"/>
        <v>398.0707999999998</v>
      </c>
      <c r="H49" s="151">
        <f t="shared" si="15"/>
        <v>248.5373999999999</v>
      </c>
      <c r="I49" s="151">
        <f t="shared" si="16"/>
        <v>149.53339999999994</v>
      </c>
      <c r="J49" s="151">
        <f t="shared" si="17"/>
        <v>398.07079999999985</v>
      </c>
      <c r="K49" s="151">
        <f t="shared" si="18"/>
        <v>0.19390500000000002</v>
      </c>
      <c r="L49" s="176">
        <f t="shared" si="19"/>
        <v>8.2642311</v>
      </c>
      <c r="M49" s="115">
        <v>32</v>
      </c>
      <c r="N49" s="208">
        <v>41.66</v>
      </c>
      <c r="O49" s="208">
        <v>43.37</v>
      </c>
      <c r="P49" s="109">
        <f t="shared" si="20"/>
        <v>1.7100000000000009</v>
      </c>
      <c r="Q49" s="151">
        <f t="shared" si="21"/>
        <v>106.96050000000005</v>
      </c>
      <c r="R49" s="216">
        <f t="shared" si="22"/>
        <v>0.072135</v>
      </c>
      <c r="S49" s="217">
        <f t="shared" si="23"/>
        <v>88.9092729</v>
      </c>
      <c r="T49" s="157">
        <v>33</v>
      </c>
    </row>
    <row r="50" spans="1:20" ht="15">
      <c r="A50" s="157">
        <v>33</v>
      </c>
      <c r="B50" s="178">
        <v>45.3</v>
      </c>
      <c r="C50" s="208">
        <v>170.097</v>
      </c>
      <c r="D50" s="208">
        <v>172.47</v>
      </c>
      <c r="E50" s="175">
        <f t="shared" si="12"/>
        <v>2.3729999999999905</v>
      </c>
      <c r="F50" s="175">
        <f t="shared" si="13"/>
        <v>3.2369999999999806</v>
      </c>
      <c r="G50" s="151">
        <f t="shared" si="14"/>
        <v>137.96093999999917</v>
      </c>
      <c r="H50" s="151">
        <f t="shared" si="15"/>
        <v>86.13656999999948</v>
      </c>
      <c r="I50" s="151">
        <f t="shared" si="16"/>
        <v>51.824369999999696</v>
      </c>
      <c r="J50" s="151">
        <f t="shared" si="17"/>
        <v>137.96093999999917</v>
      </c>
      <c r="K50" s="151">
        <f t="shared" si="18"/>
        <v>0.1951977</v>
      </c>
      <c r="L50" s="176">
        <f t="shared" si="19"/>
        <v>8.319325974</v>
      </c>
      <c r="M50" s="157">
        <v>33</v>
      </c>
      <c r="N50" s="208">
        <v>90.18</v>
      </c>
      <c r="O50" s="208">
        <v>91.044</v>
      </c>
      <c r="P50" s="109">
        <f t="shared" si="20"/>
        <v>0.8639999999999901</v>
      </c>
      <c r="Q50" s="151">
        <f t="shared" si="21"/>
        <v>54.04319999999938</v>
      </c>
      <c r="R50" s="216">
        <f t="shared" si="22"/>
        <v>0.0726159</v>
      </c>
      <c r="S50" s="217">
        <f t="shared" si="23"/>
        <v>89.50200138599999</v>
      </c>
      <c r="T50" s="115">
        <v>34</v>
      </c>
    </row>
    <row r="51" spans="1:20" ht="15">
      <c r="A51" s="115">
        <v>34</v>
      </c>
      <c r="B51" s="178">
        <v>30.1</v>
      </c>
      <c r="C51" s="208">
        <v>252.09</v>
      </c>
      <c r="D51" s="208">
        <v>255.6</v>
      </c>
      <c r="E51" s="175">
        <f t="shared" si="12"/>
        <v>3.509999999999991</v>
      </c>
      <c r="F51" s="175">
        <f t="shared" si="13"/>
        <v>4.599999999999991</v>
      </c>
      <c r="G51" s="151">
        <f t="shared" si="14"/>
        <v>196.0519999999996</v>
      </c>
      <c r="H51" s="151">
        <f t="shared" si="15"/>
        <v>122.40599999999975</v>
      </c>
      <c r="I51" s="151">
        <f t="shared" si="16"/>
        <v>73.64599999999986</v>
      </c>
      <c r="J51" s="151">
        <f t="shared" si="17"/>
        <v>196.05199999999962</v>
      </c>
      <c r="K51" s="151">
        <f t="shared" si="18"/>
        <v>0.1297009</v>
      </c>
      <c r="L51" s="176">
        <f t="shared" si="19"/>
        <v>5.527852358</v>
      </c>
      <c r="M51" s="115">
        <v>34</v>
      </c>
      <c r="N51" s="208">
        <v>25.69</v>
      </c>
      <c r="O51" s="208">
        <v>26.78</v>
      </c>
      <c r="P51" s="109">
        <f t="shared" si="20"/>
        <v>1.0899999999999999</v>
      </c>
      <c r="Q51" s="151">
        <f t="shared" si="21"/>
        <v>68.17949999999999</v>
      </c>
      <c r="R51" s="216">
        <f t="shared" si="22"/>
        <v>0.0482503</v>
      </c>
      <c r="S51" s="217">
        <f t="shared" si="23"/>
        <v>59.470424762</v>
      </c>
      <c r="T51" s="115">
        <v>35</v>
      </c>
    </row>
    <row r="52" spans="1:19" ht="15">
      <c r="A52" s="115">
        <v>35</v>
      </c>
      <c r="B52" s="178">
        <v>45.2</v>
      </c>
      <c r="C52" s="209">
        <v>94.407</v>
      </c>
      <c r="D52" s="209">
        <v>96.512</v>
      </c>
      <c r="E52" s="175">
        <f t="shared" si="12"/>
        <v>2.105000000000004</v>
      </c>
      <c r="F52" s="175">
        <f t="shared" si="13"/>
        <v>3.1260000000000048</v>
      </c>
      <c r="G52" s="151">
        <f t="shared" si="14"/>
        <v>133.2301200000002</v>
      </c>
      <c r="H52" s="151">
        <f t="shared" si="15"/>
        <v>83.18286000000012</v>
      </c>
      <c r="I52" s="151">
        <f t="shared" si="16"/>
        <v>50.04726000000008</v>
      </c>
      <c r="J52" s="151">
        <f t="shared" si="17"/>
        <v>133.2301200000002</v>
      </c>
      <c r="K52" s="151">
        <f t="shared" si="18"/>
        <v>0.19476680000000002</v>
      </c>
      <c r="L52" s="176">
        <f t="shared" si="19"/>
        <v>8.300961016</v>
      </c>
      <c r="M52" s="115">
        <v>35</v>
      </c>
      <c r="N52" s="208">
        <v>56.804</v>
      </c>
      <c r="O52" s="208">
        <v>57.825</v>
      </c>
      <c r="P52" s="109">
        <f t="shared" si="20"/>
        <v>1.0210000000000008</v>
      </c>
      <c r="Q52" s="151">
        <f t="shared" si="21"/>
        <v>63.863550000000046</v>
      </c>
      <c r="R52" s="216">
        <f t="shared" si="22"/>
        <v>0.07245560000000001</v>
      </c>
      <c r="S52" s="217">
        <f t="shared" si="23"/>
        <v>89.30442522400001</v>
      </c>
    </row>
    <row r="53" spans="1:19" ht="15">
      <c r="A53" s="147"/>
      <c r="B53" s="146">
        <f>SUM(B38:B52)</f>
        <v>607.6</v>
      </c>
      <c r="C53" s="147"/>
      <c r="D53" s="109"/>
      <c r="E53" s="180">
        <f>SUM(E38:E52)</f>
        <v>46.563999999999965</v>
      </c>
      <c r="F53" s="158">
        <f>SUM(F38:F52)</f>
        <v>67.98099999999998</v>
      </c>
      <c r="G53" s="151">
        <f t="shared" si="14"/>
        <v>2897.350219999999</v>
      </c>
      <c r="H53" s="151">
        <f t="shared" si="15"/>
        <v>1808.9744099999994</v>
      </c>
      <c r="I53" s="151">
        <f t="shared" si="16"/>
        <v>1088.3758099999998</v>
      </c>
      <c r="J53" s="151">
        <f t="shared" si="17"/>
        <v>2897.3502199999994</v>
      </c>
      <c r="K53" s="151">
        <f t="shared" si="18"/>
        <v>2.6181484000000004</v>
      </c>
      <c r="L53" s="176">
        <f t="shared" si="19"/>
        <v>111.585484808</v>
      </c>
      <c r="M53" s="147"/>
      <c r="N53" s="147"/>
      <c r="O53" s="115" t="s">
        <v>10</v>
      </c>
      <c r="P53" s="180">
        <f>SUM(P38:P52)</f>
        <v>21.41700000000001</v>
      </c>
      <c r="Q53" s="151">
        <f t="shared" si="21"/>
        <v>1339.6333500000005</v>
      </c>
      <c r="R53" s="216">
        <f t="shared" si="22"/>
        <v>0.9739828</v>
      </c>
      <c r="S53" s="151">
        <f t="shared" si="23"/>
        <v>1200.472760312</v>
      </c>
    </row>
    <row r="54" spans="1:17" ht="15">
      <c r="A54" s="147"/>
      <c r="B54" s="146"/>
      <c r="C54" s="147"/>
      <c r="D54" s="168"/>
      <c r="E54" s="181"/>
      <c r="F54" s="181"/>
      <c r="G54" s="169"/>
      <c r="H54" s="169"/>
      <c r="I54" s="169"/>
      <c r="J54" s="169"/>
      <c r="K54" s="169"/>
      <c r="L54" s="182"/>
      <c r="M54" s="147"/>
      <c r="N54" s="147"/>
      <c r="O54" s="162"/>
      <c r="P54" s="181"/>
      <c r="Q54" s="169"/>
    </row>
    <row r="55" spans="1:17" ht="15">
      <c r="A55" s="147"/>
      <c r="B55" s="147"/>
      <c r="C55" s="147"/>
      <c r="D55" s="183"/>
      <c r="E55" s="147" t="s">
        <v>9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ht="15">
      <c r="A56" s="147"/>
      <c r="B56" s="147"/>
      <c r="C56" s="147"/>
      <c r="D56" s="168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</row>
    <row r="57" spans="1:17" ht="15">
      <c r="A57" s="147"/>
      <c r="B57" s="147"/>
      <c r="C57" s="147"/>
      <c r="D57" s="159"/>
      <c r="E57" s="159"/>
      <c r="F57" s="159"/>
      <c r="G57" s="159"/>
      <c r="H57" s="159"/>
      <c r="I57" s="159"/>
      <c r="J57" s="159"/>
      <c r="K57" s="159"/>
      <c r="L57" s="159"/>
      <c r="M57" s="147"/>
      <c r="N57" s="159"/>
      <c r="O57" s="159"/>
      <c r="P57" s="159"/>
      <c r="Q57" s="147"/>
    </row>
    <row r="58" spans="1:17" ht="15">
      <c r="A58" s="162"/>
      <c r="B58" s="162"/>
      <c r="C58" s="162"/>
      <c r="D58" s="147"/>
      <c r="E58" s="147"/>
      <c r="F58" s="147"/>
      <c r="G58" s="147"/>
      <c r="H58" s="147"/>
      <c r="I58" s="147"/>
      <c r="J58" s="147"/>
      <c r="K58" s="162"/>
      <c r="L58" s="162"/>
      <c r="M58" s="162"/>
      <c r="N58" s="147"/>
      <c r="O58" s="147"/>
      <c r="P58" s="147"/>
      <c r="Q58" s="147"/>
    </row>
    <row r="59" spans="1:17" ht="1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</row>
    <row r="60" spans="1:17" ht="15">
      <c r="A60" s="162"/>
      <c r="B60" s="170"/>
      <c r="C60" s="168"/>
      <c r="D60" s="168"/>
      <c r="E60" s="168"/>
      <c r="F60" s="168"/>
      <c r="G60" s="169"/>
      <c r="H60" s="169"/>
      <c r="I60" s="169"/>
      <c r="J60" s="169"/>
      <c r="K60" s="169"/>
      <c r="L60" s="169"/>
      <c r="M60" s="162"/>
      <c r="N60" s="168"/>
      <c r="O60" s="168"/>
      <c r="P60" s="168"/>
      <c r="Q60" s="169"/>
    </row>
    <row r="61" spans="1:17" ht="15">
      <c r="A61" s="162"/>
      <c r="B61" s="170"/>
      <c r="C61" s="168"/>
      <c r="D61" s="168"/>
      <c r="E61" s="168"/>
      <c r="F61" s="168"/>
      <c r="G61" s="169"/>
      <c r="H61" s="169"/>
      <c r="I61" s="169"/>
      <c r="J61" s="169"/>
      <c r="K61" s="169"/>
      <c r="L61" s="169"/>
      <c r="M61" s="162"/>
      <c r="N61" s="168"/>
      <c r="O61" s="168"/>
      <c r="P61" s="168"/>
      <c r="Q61" s="169"/>
    </row>
    <row r="62" spans="1:17" ht="15">
      <c r="A62" s="162"/>
      <c r="B62" s="166"/>
      <c r="C62" s="168"/>
      <c r="D62" s="168"/>
      <c r="E62" s="168"/>
      <c r="F62" s="168"/>
      <c r="G62" s="169"/>
      <c r="H62" s="169"/>
      <c r="I62" s="169"/>
      <c r="J62" s="169"/>
      <c r="K62" s="169"/>
      <c r="L62" s="169"/>
      <c r="M62" s="162"/>
      <c r="N62" s="168"/>
      <c r="O62" s="168"/>
      <c r="P62" s="168"/>
      <c r="Q62" s="169"/>
    </row>
    <row r="63" spans="1:17" ht="15">
      <c r="A63" s="162"/>
      <c r="B63" s="170"/>
      <c r="C63" s="168"/>
      <c r="D63" s="168"/>
      <c r="E63" s="168"/>
      <c r="F63" s="168"/>
      <c r="G63" s="169"/>
      <c r="H63" s="169"/>
      <c r="I63" s="169"/>
      <c r="J63" s="169"/>
      <c r="K63" s="169"/>
      <c r="L63" s="169"/>
      <c r="M63" s="162"/>
      <c r="N63" s="168"/>
      <c r="O63" s="168"/>
      <c r="P63" s="168"/>
      <c r="Q63" s="169"/>
    </row>
    <row r="64" spans="1:17" ht="15">
      <c r="A64" s="162"/>
      <c r="B64" s="170"/>
      <c r="C64" s="168"/>
      <c r="D64" s="168"/>
      <c r="E64" s="168"/>
      <c r="F64" s="168"/>
      <c r="G64" s="169"/>
      <c r="H64" s="169"/>
      <c r="I64" s="169"/>
      <c r="J64" s="169"/>
      <c r="K64" s="169"/>
      <c r="L64" s="169"/>
      <c r="M64" s="162"/>
      <c r="N64" s="168"/>
      <c r="O64" s="168"/>
      <c r="P64" s="168"/>
      <c r="Q64" s="169"/>
    </row>
    <row r="65" spans="1:17" ht="15">
      <c r="A65" s="162"/>
      <c r="B65" s="170"/>
      <c r="C65" s="168"/>
      <c r="D65" s="168"/>
      <c r="E65" s="168"/>
      <c r="F65" s="168"/>
      <c r="G65" s="169"/>
      <c r="H65" s="169"/>
      <c r="I65" s="169"/>
      <c r="J65" s="169"/>
      <c r="K65" s="169"/>
      <c r="L65" s="169"/>
      <c r="M65" s="162"/>
      <c r="N65" s="168"/>
      <c r="O65" s="168"/>
      <c r="P65" s="168"/>
      <c r="Q65" s="169"/>
    </row>
    <row r="66" spans="1:17" ht="15">
      <c r="A66" s="162"/>
      <c r="B66" s="170"/>
      <c r="C66" s="168"/>
      <c r="D66" s="168"/>
      <c r="E66" s="168"/>
      <c r="F66" s="168"/>
      <c r="G66" s="169"/>
      <c r="H66" s="169"/>
      <c r="I66" s="169"/>
      <c r="J66" s="169"/>
      <c r="K66" s="169"/>
      <c r="L66" s="169"/>
      <c r="M66" s="162"/>
      <c r="N66" s="168"/>
      <c r="O66" s="168"/>
      <c r="P66" s="168"/>
      <c r="Q66" s="169"/>
    </row>
    <row r="67" spans="1:17" ht="15">
      <c r="A67" s="162"/>
      <c r="B67" s="170"/>
      <c r="C67" s="168"/>
      <c r="D67" s="168"/>
      <c r="E67" s="168"/>
      <c r="F67" s="168"/>
      <c r="G67" s="169"/>
      <c r="H67" s="169"/>
      <c r="I67" s="169"/>
      <c r="J67" s="169"/>
      <c r="K67" s="169"/>
      <c r="L67" s="169"/>
      <c r="M67" s="162"/>
      <c r="N67" s="168"/>
      <c r="O67" s="168"/>
      <c r="P67" s="168"/>
      <c r="Q67" s="169"/>
    </row>
    <row r="68" spans="1:17" ht="15">
      <c r="A68" s="162"/>
      <c r="B68" s="170"/>
      <c r="C68" s="168"/>
      <c r="D68" s="168"/>
      <c r="E68" s="168"/>
      <c r="F68" s="168"/>
      <c r="G68" s="169"/>
      <c r="H68" s="169"/>
      <c r="I68" s="169"/>
      <c r="J68" s="169"/>
      <c r="K68" s="169"/>
      <c r="L68" s="169"/>
      <c r="M68" s="162"/>
      <c r="N68" s="168"/>
      <c r="O68" s="168"/>
      <c r="P68" s="168"/>
      <c r="Q68" s="169"/>
    </row>
    <row r="69" spans="1:17" ht="15">
      <c r="A69" s="162"/>
      <c r="B69" s="170"/>
      <c r="C69" s="168"/>
      <c r="D69" s="168"/>
      <c r="E69" s="168"/>
      <c r="F69" s="168"/>
      <c r="G69" s="169"/>
      <c r="H69" s="169"/>
      <c r="I69" s="169"/>
      <c r="J69" s="169"/>
      <c r="K69" s="169"/>
      <c r="L69" s="169"/>
      <c r="M69" s="162"/>
      <c r="N69" s="168"/>
      <c r="O69" s="168"/>
      <c r="P69" s="168"/>
      <c r="Q69" s="169"/>
    </row>
    <row r="70" spans="1:17" ht="15">
      <c r="A70" s="162"/>
      <c r="B70" s="170"/>
      <c r="C70" s="168"/>
      <c r="D70" s="168"/>
      <c r="E70" s="168"/>
      <c r="F70" s="168"/>
      <c r="G70" s="169"/>
      <c r="H70" s="169"/>
      <c r="I70" s="169"/>
      <c r="J70" s="169"/>
      <c r="K70" s="169"/>
      <c r="L70" s="169"/>
      <c r="M70" s="162"/>
      <c r="N70" s="168"/>
      <c r="O70" s="168"/>
      <c r="P70" s="168"/>
      <c r="Q70" s="169"/>
    </row>
    <row r="71" spans="1:18" ht="15">
      <c r="A71" s="146" t="s">
        <v>5</v>
      </c>
      <c r="B71" s="146"/>
      <c r="C71" s="146"/>
      <c r="D71" s="115" t="s">
        <v>149</v>
      </c>
      <c r="E71" s="146" t="s">
        <v>31</v>
      </c>
      <c r="F71" s="146"/>
      <c r="G71" s="115" t="s">
        <v>6</v>
      </c>
      <c r="H71" s="115" t="s">
        <v>27</v>
      </c>
      <c r="I71" s="115" t="s">
        <v>26</v>
      </c>
      <c r="J71" s="115" t="s">
        <v>6</v>
      </c>
      <c r="K71" s="115" t="s">
        <v>22</v>
      </c>
      <c r="L71" s="115" t="s">
        <v>6</v>
      </c>
      <c r="M71" s="146" t="s">
        <v>5</v>
      </c>
      <c r="N71" s="146" t="s">
        <v>8</v>
      </c>
      <c r="O71" s="146"/>
      <c r="P71" s="115" t="s">
        <v>149</v>
      </c>
      <c r="Q71" s="146" t="s">
        <v>31</v>
      </c>
      <c r="R71" s="165" t="s">
        <v>22</v>
      </c>
    </row>
    <row r="72" spans="1:20" ht="15">
      <c r="A72" s="115" t="s">
        <v>0</v>
      </c>
      <c r="B72" s="115" t="s">
        <v>1</v>
      </c>
      <c r="C72" s="115" t="s">
        <v>2</v>
      </c>
      <c r="D72" s="115" t="s">
        <v>3</v>
      </c>
      <c r="E72" s="148" t="s">
        <v>4</v>
      </c>
      <c r="F72" s="148" t="s">
        <v>11</v>
      </c>
      <c r="G72" s="115">
        <v>42.62</v>
      </c>
      <c r="H72" s="115">
        <v>26.61</v>
      </c>
      <c r="I72" s="115">
        <v>16.01</v>
      </c>
      <c r="J72" s="115" t="s">
        <v>6</v>
      </c>
      <c r="K72" s="115">
        <v>0.004309</v>
      </c>
      <c r="L72" s="115" t="s">
        <v>22</v>
      </c>
      <c r="M72" s="115" t="s">
        <v>0</v>
      </c>
      <c r="N72" s="115" t="s">
        <v>2</v>
      </c>
      <c r="O72" s="115" t="s">
        <v>3</v>
      </c>
      <c r="P72" s="148" t="s">
        <v>4</v>
      </c>
      <c r="Q72" s="115">
        <v>62.55</v>
      </c>
      <c r="R72" s="227">
        <v>0.001603</v>
      </c>
      <c r="S72" s="114" t="s">
        <v>6</v>
      </c>
      <c r="T72" s="115" t="s">
        <v>0</v>
      </c>
    </row>
    <row r="73" spans="1:20" ht="15">
      <c r="A73" s="115">
        <v>36</v>
      </c>
      <c r="B73" s="178">
        <v>42.9</v>
      </c>
      <c r="C73" s="209">
        <v>202.524</v>
      </c>
      <c r="D73" s="209">
        <v>205.667</v>
      </c>
      <c r="E73" s="175">
        <f>D73-C73</f>
        <v>3.1430000000000007</v>
      </c>
      <c r="F73" s="175">
        <f>E73+P73</f>
        <v>4.683000000000007</v>
      </c>
      <c r="G73" s="151">
        <f>42.62*F73</f>
        <v>199.5894600000003</v>
      </c>
      <c r="H73" s="151">
        <f>26.61*F73</f>
        <v>124.61463000000018</v>
      </c>
      <c r="I73" s="151">
        <f>16.01*F73</f>
        <v>74.97483000000013</v>
      </c>
      <c r="J73" s="151">
        <f>H73+I73</f>
        <v>199.58946000000032</v>
      </c>
      <c r="K73" s="151">
        <f>0.004309*B73</f>
        <v>0.1848561</v>
      </c>
      <c r="L73" s="151">
        <f>42.62*K73</f>
        <v>7.878566982</v>
      </c>
      <c r="M73" s="115">
        <v>36</v>
      </c>
      <c r="N73" s="209">
        <v>125.889</v>
      </c>
      <c r="O73" s="209">
        <v>127.429</v>
      </c>
      <c r="P73" s="109">
        <f>O73-N73</f>
        <v>1.5400000000000063</v>
      </c>
      <c r="Q73" s="151">
        <f>62.55*P73</f>
        <v>96.32700000000038</v>
      </c>
      <c r="R73" s="216">
        <f>0.001603*B73</f>
        <v>0.0687687</v>
      </c>
      <c r="S73" s="217">
        <f>1232.54*R73</f>
        <v>84.760173498</v>
      </c>
      <c r="T73" s="115">
        <v>36</v>
      </c>
    </row>
    <row r="74" spans="1:20" ht="15">
      <c r="A74" s="155">
        <v>37</v>
      </c>
      <c r="B74" s="178">
        <v>30.1</v>
      </c>
      <c r="C74" s="208">
        <v>78.17</v>
      </c>
      <c r="D74" s="208">
        <v>81.046</v>
      </c>
      <c r="E74" s="175">
        <f aca="true" t="shared" si="24" ref="E74:E87">D74-C74</f>
        <v>2.8760000000000048</v>
      </c>
      <c r="F74" s="175">
        <f aca="true" t="shared" si="25" ref="F74:F87">E74+P74</f>
        <v>3.0190000000000055</v>
      </c>
      <c r="G74" s="151">
        <f aca="true" t="shared" si="26" ref="G74:G88">42.62*F74</f>
        <v>128.66978000000023</v>
      </c>
      <c r="H74" s="151">
        <f aca="true" t="shared" si="27" ref="H74:H88">26.61*F74</f>
        <v>80.33559000000014</v>
      </c>
      <c r="I74" s="151">
        <f aca="true" t="shared" si="28" ref="I74:I88">16.01*F74</f>
        <v>48.33419000000009</v>
      </c>
      <c r="J74" s="151">
        <f aca="true" t="shared" si="29" ref="J74:J88">H74+I74</f>
        <v>128.66978000000023</v>
      </c>
      <c r="K74" s="151">
        <f aca="true" t="shared" si="30" ref="K74:K88">0.004309*B74</f>
        <v>0.1297009</v>
      </c>
      <c r="L74" s="151">
        <f aca="true" t="shared" si="31" ref="L74:L88">42.62*K74</f>
        <v>5.527852358</v>
      </c>
      <c r="M74" s="155">
        <v>37</v>
      </c>
      <c r="N74" s="208">
        <v>41.227</v>
      </c>
      <c r="O74" s="208">
        <v>41.37</v>
      </c>
      <c r="P74" s="109">
        <f aca="true" t="shared" si="32" ref="P74:P87">O74-N74</f>
        <v>0.14300000000000068</v>
      </c>
      <c r="Q74" s="151">
        <f aca="true" t="shared" si="33" ref="Q74:Q88">62.55*P74</f>
        <v>8.944650000000042</v>
      </c>
      <c r="R74" s="216">
        <f aca="true" t="shared" si="34" ref="R74:R88">0.001603*B74</f>
        <v>0.0482503</v>
      </c>
      <c r="S74" s="217">
        <f aca="true" t="shared" si="35" ref="S74:S88">1232.54*R74</f>
        <v>59.470424762</v>
      </c>
      <c r="T74" s="155">
        <v>37</v>
      </c>
    </row>
    <row r="75" spans="1:20" ht="15">
      <c r="A75" s="177">
        <v>38</v>
      </c>
      <c r="B75" s="178">
        <v>45.5</v>
      </c>
      <c r="C75" s="211">
        <v>259.963</v>
      </c>
      <c r="D75" s="211">
        <v>261.168</v>
      </c>
      <c r="E75" s="175">
        <f t="shared" si="24"/>
        <v>1.204999999999984</v>
      </c>
      <c r="F75" s="175">
        <f t="shared" si="25"/>
        <v>2.2709999999999866</v>
      </c>
      <c r="G75" s="151">
        <f t="shared" si="26"/>
        <v>96.79001999999942</v>
      </c>
      <c r="H75" s="151">
        <f t="shared" si="27"/>
        <v>60.43130999999964</v>
      </c>
      <c r="I75" s="151">
        <f t="shared" si="28"/>
        <v>36.35870999999979</v>
      </c>
      <c r="J75" s="151">
        <f t="shared" si="29"/>
        <v>96.79001999999943</v>
      </c>
      <c r="K75" s="151">
        <f t="shared" si="30"/>
        <v>0.19605950000000003</v>
      </c>
      <c r="L75" s="151">
        <f t="shared" si="31"/>
        <v>8.35605589</v>
      </c>
      <c r="M75" s="177">
        <v>38</v>
      </c>
      <c r="N75" s="206">
        <v>207.798</v>
      </c>
      <c r="O75" s="206">
        <v>208.864</v>
      </c>
      <c r="P75" s="109">
        <f t="shared" si="32"/>
        <v>1.0660000000000025</v>
      </c>
      <c r="Q75" s="151">
        <f t="shared" si="33"/>
        <v>66.67830000000015</v>
      </c>
      <c r="R75" s="216">
        <f t="shared" si="34"/>
        <v>0.0729365</v>
      </c>
      <c r="S75" s="217">
        <f t="shared" si="35"/>
        <v>89.89715371</v>
      </c>
      <c r="T75" s="177">
        <v>38</v>
      </c>
    </row>
    <row r="76" spans="1:20" ht="15">
      <c r="A76" s="115">
        <v>39</v>
      </c>
      <c r="B76" s="178">
        <v>45.1</v>
      </c>
      <c r="C76" s="211">
        <v>15.438</v>
      </c>
      <c r="D76" s="211">
        <v>21.518</v>
      </c>
      <c r="E76" s="175">
        <f t="shared" si="24"/>
        <v>6.08</v>
      </c>
      <c r="F76" s="175">
        <f t="shared" si="25"/>
        <v>9.974999999999996</v>
      </c>
      <c r="G76" s="151">
        <f t="shared" si="26"/>
        <v>425.13449999999983</v>
      </c>
      <c r="H76" s="151">
        <f t="shared" si="27"/>
        <v>265.4347499999999</v>
      </c>
      <c r="I76" s="151">
        <f t="shared" si="28"/>
        <v>159.69974999999997</v>
      </c>
      <c r="J76" s="151">
        <f t="shared" si="29"/>
        <v>425.1344999999999</v>
      </c>
      <c r="K76" s="151">
        <f t="shared" si="30"/>
        <v>0.19433590000000003</v>
      </c>
      <c r="L76" s="151">
        <f t="shared" si="31"/>
        <v>8.282596058000001</v>
      </c>
      <c r="M76" s="115">
        <v>39</v>
      </c>
      <c r="N76" s="208">
        <v>69.042</v>
      </c>
      <c r="O76" s="208">
        <v>72.937</v>
      </c>
      <c r="P76" s="109">
        <f t="shared" si="32"/>
        <v>3.894999999999996</v>
      </c>
      <c r="Q76" s="151">
        <f t="shared" si="33"/>
        <v>243.63224999999974</v>
      </c>
      <c r="R76" s="216">
        <f t="shared" si="34"/>
        <v>0.0722953</v>
      </c>
      <c r="S76" s="217">
        <f t="shared" si="35"/>
        <v>89.10684906200001</v>
      </c>
      <c r="T76" s="115">
        <v>39</v>
      </c>
    </row>
    <row r="77" spans="1:20" ht="15">
      <c r="A77" s="153">
        <v>40</v>
      </c>
      <c r="B77" s="178">
        <v>30.2</v>
      </c>
      <c r="C77" s="208">
        <v>264.505</v>
      </c>
      <c r="D77" s="208">
        <v>266</v>
      </c>
      <c r="E77" s="175">
        <f t="shared" si="24"/>
        <v>1.4950000000000045</v>
      </c>
      <c r="F77" s="175">
        <f t="shared" si="25"/>
        <v>3.8489999999999895</v>
      </c>
      <c r="G77" s="151">
        <f t="shared" si="26"/>
        <v>164.04437999999953</v>
      </c>
      <c r="H77" s="151">
        <f t="shared" si="27"/>
        <v>102.42188999999972</v>
      </c>
      <c r="I77" s="151">
        <f t="shared" si="28"/>
        <v>61.622489999999836</v>
      </c>
      <c r="J77" s="151">
        <f t="shared" si="29"/>
        <v>164.04437999999956</v>
      </c>
      <c r="K77" s="151">
        <f t="shared" si="30"/>
        <v>0.13013180000000002</v>
      </c>
      <c r="L77" s="151">
        <f t="shared" si="31"/>
        <v>5.546217316000001</v>
      </c>
      <c r="M77" s="153">
        <v>40</v>
      </c>
      <c r="N77" s="208">
        <v>314.356</v>
      </c>
      <c r="O77" s="208">
        <v>316.71</v>
      </c>
      <c r="P77" s="109">
        <f t="shared" si="32"/>
        <v>2.353999999999985</v>
      </c>
      <c r="Q77" s="151">
        <f t="shared" si="33"/>
        <v>147.24269999999905</v>
      </c>
      <c r="R77" s="216">
        <f t="shared" si="34"/>
        <v>0.0484106</v>
      </c>
      <c r="S77" s="217">
        <f t="shared" si="35"/>
        <v>59.668000924</v>
      </c>
      <c r="T77" s="153">
        <v>40</v>
      </c>
    </row>
    <row r="78" spans="1:20" ht="15">
      <c r="A78" s="115">
        <v>41</v>
      </c>
      <c r="B78" s="178">
        <v>45.2</v>
      </c>
      <c r="C78" s="208">
        <v>158.056</v>
      </c>
      <c r="D78" s="208">
        <v>160</v>
      </c>
      <c r="E78" s="175">
        <f t="shared" si="24"/>
        <v>1.9439999999999884</v>
      </c>
      <c r="F78" s="175">
        <f t="shared" si="25"/>
        <v>3.7309999999999945</v>
      </c>
      <c r="G78" s="151">
        <f t="shared" si="26"/>
        <v>159.01521999999977</v>
      </c>
      <c r="H78" s="151">
        <f t="shared" si="27"/>
        <v>99.28190999999985</v>
      </c>
      <c r="I78" s="151">
        <f t="shared" si="28"/>
        <v>59.73330999999992</v>
      </c>
      <c r="J78" s="151">
        <f t="shared" si="29"/>
        <v>159.01521999999977</v>
      </c>
      <c r="K78" s="151">
        <f t="shared" si="30"/>
        <v>0.19476680000000002</v>
      </c>
      <c r="L78" s="151">
        <f t="shared" si="31"/>
        <v>8.300961016</v>
      </c>
      <c r="M78" s="115">
        <v>41</v>
      </c>
      <c r="N78" s="208">
        <v>70.213</v>
      </c>
      <c r="O78" s="208">
        <v>72</v>
      </c>
      <c r="P78" s="109">
        <f t="shared" si="32"/>
        <v>1.7870000000000061</v>
      </c>
      <c r="Q78" s="151">
        <f t="shared" si="33"/>
        <v>111.77685000000038</v>
      </c>
      <c r="R78" s="216">
        <f t="shared" si="34"/>
        <v>0.07245560000000001</v>
      </c>
      <c r="S78" s="217">
        <f t="shared" si="35"/>
        <v>89.30442522400001</v>
      </c>
      <c r="T78" s="115">
        <v>41</v>
      </c>
    </row>
    <row r="79" spans="1:20" ht="15">
      <c r="A79" s="153">
        <v>42</v>
      </c>
      <c r="B79" s="178">
        <v>45.1</v>
      </c>
      <c r="C79" s="208">
        <v>21.313</v>
      </c>
      <c r="D79" s="208">
        <v>23.277</v>
      </c>
      <c r="E79" s="175">
        <f t="shared" si="24"/>
        <v>1.9640000000000022</v>
      </c>
      <c r="F79" s="175">
        <f t="shared" si="25"/>
        <v>3.3370000000000024</v>
      </c>
      <c r="G79" s="151">
        <f t="shared" si="26"/>
        <v>142.2229400000001</v>
      </c>
      <c r="H79" s="151">
        <f t="shared" si="27"/>
        <v>88.79757000000006</v>
      </c>
      <c r="I79" s="151">
        <f t="shared" si="28"/>
        <v>53.42537000000004</v>
      </c>
      <c r="J79" s="151">
        <f t="shared" si="29"/>
        <v>142.2229400000001</v>
      </c>
      <c r="K79" s="151">
        <f t="shared" si="30"/>
        <v>0.19433590000000003</v>
      </c>
      <c r="L79" s="151">
        <f t="shared" si="31"/>
        <v>8.282596058000001</v>
      </c>
      <c r="M79" s="153">
        <v>42</v>
      </c>
      <c r="N79" s="208">
        <v>4.87</v>
      </c>
      <c r="O79" s="208">
        <v>6.243</v>
      </c>
      <c r="P79" s="109">
        <f t="shared" si="32"/>
        <v>1.3730000000000002</v>
      </c>
      <c r="Q79" s="151">
        <f t="shared" si="33"/>
        <v>85.88115</v>
      </c>
      <c r="R79" s="216">
        <f t="shared" si="34"/>
        <v>0.0722953</v>
      </c>
      <c r="S79" s="217">
        <f t="shared" si="35"/>
        <v>89.10684906200001</v>
      </c>
      <c r="T79" s="153">
        <v>42</v>
      </c>
    </row>
    <row r="80" spans="1:20" ht="15">
      <c r="A80" s="115">
        <v>43</v>
      </c>
      <c r="B80" s="178">
        <v>30</v>
      </c>
      <c r="C80" s="209">
        <v>77.105</v>
      </c>
      <c r="D80" s="209">
        <v>78.563</v>
      </c>
      <c r="E80" s="175">
        <f t="shared" si="24"/>
        <v>1.4579999999999984</v>
      </c>
      <c r="F80" s="175">
        <f t="shared" si="25"/>
        <v>1.7229999999999972</v>
      </c>
      <c r="G80" s="151">
        <f t="shared" si="26"/>
        <v>73.43425999999988</v>
      </c>
      <c r="H80" s="151">
        <f t="shared" si="27"/>
        <v>45.84902999999993</v>
      </c>
      <c r="I80" s="151">
        <f t="shared" si="28"/>
        <v>27.585229999999957</v>
      </c>
      <c r="J80" s="151">
        <f t="shared" si="29"/>
        <v>73.43425999999988</v>
      </c>
      <c r="K80" s="151">
        <f t="shared" si="30"/>
        <v>0.12927</v>
      </c>
      <c r="L80" s="151">
        <f t="shared" si="31"/>
        <v>5.509487399999999</v>
      </c>
      <c r="M80" s="115">
        <v>43</v>
      </c>
      <c r="N80" s="208">
        <v>8.271</v>
      </c>
      <c r="O80" s="208">
        <v>8.536</v>
      </c>
      <c r="P80" s="109">
        <f t="shared" si="32"/>
        <v>0.2649999999999988</v>
      </c>
      <c r="Q80" s="151">
        <f t="shared" si="33"/>
        <v>16.575749999999925</v>
      </c>
      <c r="R80" s="216">
        <f t="shared" si="34"/>
        <v>0.04809</v>
      </c>
      <c r="S80" s="217">
        <f t="shared" si="35"/>
        <v>59.272848599999996</v>
      </c>
      <c r="T80" s="115">
        <v>43</v>
      </c>
    </row>
    <row r="81" spans="1:20" ht="15">
      <c r="A81" s="115">
        <v>44</v>
      </c>
      <c r="B81" s="178">
        <v>46.2</v>
      </c>
      <c r="C81" s="209">
        <v>152.917</v>
      </c>
      <c r="D81" s="209">
        <v>158.722</v>
      </c>
      <c r="E81" s="175">
        <f t="shared" si="24"/>
        <v>5.805000000000007</v>
      </c>
      <c r="F81" s="175">
        <f t="shared" si="25"/>
        <v>9.808000000000007</v>
      </c>
      <c r="G81" s="151">
        <f t="shared" si="26"/>
        <v>418.01696000000027</v>
      </c>
      <c r="H81" s="151">
        <f t="shared" si="27"/>
        <v>260.9908800000002</v>
      </c>
      <c r="I81" s="151">
        <f t="shared" si="28"/>
        <v>157.02608000000012</v>
      </c>
      <c r="J81" s="151">
        <f t="shared" si="29"/>
        <v>418.01696000000027</v>
      </c>
      <c r="K81" s="151">
        <f t="shared" si="30"/>
        <v>0.19907580000000002</v>
      </c>
      <c r="L81" s="151">
        <f t="shared" si="31"/>
        <v>8.484610596000001</v>
      </c>
      <c r="M81" s="115">
        <v>44</v>
      </c>
      <c r="N81" s="208">
        <v>7.564</v>
      </c>
      <c r="O81" s="208">
        <v>11.567</v>
      </c>
      <c r="P81" s="109">
        <f t="shared" si="32"/>
        <v>4.003</v>
      </c>
      <c r="Q81" s="151">
        <f t="shared" si="33"/>
        <v>250.38765</v>
      </c>
      <c r="R81" s="216">
        <f t="shared" si="34"/>
        <v>0.0740586</v>
      </c>
      <c r="S81" s="217">
        <f t="shared" si="35"/>
        <v>91.280186844</v>
      </c>
      <c r="T81" s="115">
        <v>44</v>
      </c>
    </row>
    <row r="82" spans="1:20" ht="15">
      <c r="A82" s="115">
        <v>45</v>
      </c>
      <c r="B82" s="178">
        <v>45</v>
      </c>
      <c r="C82" s="210">
        <v>21</v>
      </c>
      <c r="D82" s="210">
        <v>22</v>
      </c>
      <c r="E82" s="175">
        <f t="shared" si="24"/>
        <v>1</v>
      </c>
      <c r="F82" s="175">
        <f t="shared" si="25"/>
        <v>1.3000000000000007</v>
      </c>
      <c r="G82" s="151">
        <f t="shared" si="26"/>
        <v>55.40600000000003</v>
      </c>
      <c r="H82" s="151">
        <f t="shared" si="27"/>
        <v>34.59300000000002</v>
      </c>
      <c r="I82" s="151">
        <f t="shared" si="28"/>
        <v>20.813000000000013</v>
      </c>
      <c r="J82" s="151">
        <f t="shared" si="29"/>
        <v>55.406000000000034</v>
      </c>
      <c r="K82" s="151">
        <f t="shared" si="30"/>
        <v>0.19390500000000002</v>
      </c>
      <c r="L82" s="151">
        <f t="shared" si="31"/>
        <v>8.2642311</v>
      </c>
      <c r="M82" s="115">
        <v>45</v>
      </c>
      <c r="N82" s="208">
        <v>21.7</v>
      </c>
      <c r="O82" s="208">
        <v>22</v>
      </c>
      <c r="P82" s="109">
        <f t="shared" si="32"/>
        <v>0.3000000000000007</v>
      </c>
      <c r="Q82" s="151">
        <f t="shared" si="33"/>
        <v>18.765000000000043</v>
      </c>
      <c r="R82" s="216">
        <f t="shared" si="34"/>
        <v>0.072135</v>
      </c>
      <c r="S82" s="217">
        <f t="shared" si="35"/>
        <v>88.9092729</v>
      </c>
      <c r="T82" s="115">
        <v>45</v>
      </c>
    </row>
    <row r="83" spans="1:20" ht="15">
      <c r="A83" s="115">
        <v>46</v>
      </c>
      <c r="B83" s="178">
        <v>29.8</v>
      </c>
      <c r="C83" s="209">
        <v>164.405</v>
      </c>
      <c r="D83" s="209">
        <v>166.052</v>
      </c>
      <c r="E83" s="175">
        <f t="shared" si="24"/>
        <v>1.6469999999999914</v>
      </c>
      <c r="F83" s="175">
        <f t="shared" si="25"/>
        <v>2.071999999999992</v>
      </c>
      <c r="G83" s="151">
        <f t="shared" si="26"/>
        <v>88.30863999999966</v>
      </c>
      <c r="H83" s="151">
        <f t="shared" si="27"/>
        <v>55.135919999999786</v>
      </c>
      <c r="I83" s="151">
        <f t="shared" si="28"/>
        <v>33.17271999999988</v>
      </c>
      <c r="J83" s="151">
        <f t="shared" si="29"/>
        <v>88.30863999999966</v>
      </c>
      <c r="K83" s="151">
        <f t="shared" si="30"/>
        <v>0.1284082</v>
      </c>
      <c r="L83" s="151">
        <f t="shared" si="31"/>
        <v>5.472757484</v>
      </c>
      <c r="M83" s="115">
        <v>46</v>
      </c>
      <c r="N83" s="208">
        <v>12.91</v>
      </c>
      <c r="O83" s="208">
        <v>13.335</v>
      </c>
      <c r="P83" s="109">
        <f t="shared" si="32"/>
        <v>0.4250000000000007</v>
      </c>
      <c r="Q83" s="151">
        <f t="shared" si="33"/>
        <v>26.583750000000045</v>
      </c>
      <c r="R83" s="216">
        <f t="shared" si="34"/>
        <v>0.047769400000000004</v>
      </c>
      <c r="S83" s="217">
        <f t="shared" si="35"/>
        <v>58.877696276</v>
      </c>
      <c r="T83" s="115">
        <v>46</v>
      </c>
    </row>
    <row r="84" spans="1:20" ht="15">
      <c r="A84" s="115">
        <v>47</v>
      </c>
      <c r="B84" s="178">
        <v>45.4</v>
      </c>
      <c r="C84" s="208">
        <v>108.896</v>
      </c>
      <c r="D84" s="208">
        <v>110.536</v>
      </c>
      <c r="E84" s="175">
        <f t="shared" si="24"/>
        <v>1.6400000000000006</v>
      </c>
      <c r="F84" s="175">
        <f t="shared" si="25"/>
        <v>2.110000000000001</v>
      </c>
      <c r="G84" s="151">
        <f t="shared" si="26"/>
        <v>89.92820000000005</v>
      </c>
      <c r="H84" s="151">
        <f t="shared" si="27"/>
        <v>56.14710000000003</v>
      </c>
      <c r="I84" s="151">
        <f t="shared" si="28"/>
        <v>33.78110000000002</v>
      </c>
      <c r="J84" s="151">
        <f t="shared" si="29"/>
        <v>89.92820000000006</v>
      </c>
      <c r="K84" s="151">
        <f t="shared" si="30"/>
        <v>0.1956286</v>
      </c>
      <c r="L84" s="151">
        <f t="shared" si="31"/>
        <v>8.337690932</v>
      </c>
      <c r="M84" s="115">
        <v>47</v>
      </c>
      <c r="N84" s="208">
        <v>13.151</v>
      </c>
      <c r="O84" s="208">
        <v>13.621</v>
      </c>
      <c r="P84" s="109">
        <f t="shared" si="32"/>
        <v>0.47000000000000064</v>
      </c>
      <c r="Q84" s="151">
        <f t="shared" si="33"/>
        <v>29.398500000000038</v>
      </c>
      <c r="R84" s="216">
        <f t="shared" si="34"/>
        <v>0.0727762</v>
      </c>
      <c r="S84" s="217">
        <f t="shared" si="35"/>
        <v>89.699577548</v>
      </c>
      <c r="T84" s="115">
        <v>47</v>
      </c>
    </row>
    <row r="85" spans="1:20" ht="15">
      <c r="A85" s="115">
        <v>48</v>
      </c>
      <c r="B85" s="178">
        <v>44.2</v>
      </c>
      <c r="C85" s="208">
        <v>99.385</v>
      </c>
      <c r="D85" s="210">
        <v>100</v>
      </c>
      <c r="E85" s="175">
        <f t="shared" si="24"/>
        <v>0.6149999999999949</v>
      </c>
      <c r="F85" s="175">
        <f t="shared" si="25"/>
        <v>1.3960000000000008</v>
      </c>
      <c r="G85" s="151">
        <f t="shared" si="26"/>
        <v>59.49752000000003</v>
      </c>
      <c r="H85" s="151">
        <f t="shared" si="27"/>
        <v>37.14756000000002</v>
      </c>
      <c r="I85" s="151">
        <f t="shared" si="28"/>
        <v>22.349960000000014</v>
      </c>
      <c r="J85" s="151">
        <f t="shared" si="29"/>
        <v>59.49752000000004</v>
      </c>
      <c r="K85" s="151">
        <f t="shared" si="30"/>
        <v>0.19045780000000004</v>
      </c>
      <c r="L85" s="151">
        <f t="shared" si="31"/>
        <v>8.117311436000001</v>
      </c>
      <c r="M85" s="115">
        <v>48</v>
      </c>
      <c r="N85" s="208">
        <v>85.219</v>
      </c>
      <c r="O85" s="208">
        <v>86</v>
      </c>
      <c r="P85" s="109">
        <f t="shared" si="32"/>
        <v>0.7810000000000059</v>
      </c>
      <c r="Q85" s="151">
        <f t="shared" si="33"/>
        <v>48.851550000000366</v>
      </c>
      <c r="R85" s="216">
        <f t="shared" si="34"/>
        <v>0.0708526</v>
      </c>
      <c r="S85" s="217">
        <f t="shared" si="35"/>
        <v>87.328663604</v>
      </c>
      <c r="T85" s="115">
        <v>48</v>
      </c>
    </row>
    <row r="86" spans="1:20" ht="15">
      <c r="A86" s="115">
        <v>49</v>
      </c>
      <c r="B86" s="178">
        <v>30.1</v>
      </c>
      <c r="C86" s="208">
        <v>167</v>
      </c>
      <c r="D86" s="208">
        <v>168</v>
      </c>
      <c r="E86" s="175">
        <f t="shared" si="24"/>
        <v>1</v>
      </c>
      <c r="F86" s="175">
        <f t="shared" si="25"/>
        <v>1.5030000000000001</v>
      </c>
      <c r="G86" s="151">
        <f t="shared" si="26"/>
        <v>64.05786</v>
      </c>
      <c r="H86" s="151">
        <f t="shared" si="27"/>
        <v>39.99483</v>
      </c>
      <c r="I86" s="151">
        <f t="shared" si="28"/>
        <v>24.063030000000005</v>
      </c>
      <c r="J86" s="151">
        <f t="shared" si="29"/>
        <v>64.05786</v>
      </c>
      <c r="K86" s="151">
        <f t="shared" si="30"/>
        <v>0.1297009</v>
      </c>
      <c r="L86" s="151">
        <f t="shared" si="31"/>
        <v>5.527852358</v>
      </c>
      <c r="M86" s="115">
        <v>49</v>
      </c>
      <c r="N86" s="208">
        <v>107</v>
      </c>
      <c r="O86" s="208">
        <v>107.503</v>
      </c>
      <c r="P86" s="109">
        <f t="shared" si="32"/>
        <v>0.5030000000000001</v>
      </c>
      <c r="Q86" s="151">
        <f t="shared" si="33"/>
        <v>31.462650000000007</v>
      </c>
      <c r="R86" s="216">
        <f t="shared" si="34"/>
        <v>0.0482503</v>
      </c>
      <c r="S86" s="217">
        <f t="shared" si="35"/>
        <v>59.470424762</v>
      </c>
      <c r="T86" s="115">
        <v>49</v>
      </c>
    </row>
    <row r="87" spans="1:20" ht="15">
      <c r="A87" s="115">
        <v>50</v>
      </c>
      <c r="B87" s="178">
        <v>45.3</v>
      </c>
      <c r="C87" s="208">
        <v>297</v>
      </c>
      <c r="D87" s="208">
        <v>304</v>
      </c>
      <c r="E87" s="175">
        <f t="shared" si="24"/>
        <v>7</v>
      </c>
      <c r="F87" s="175">
        <f t="shared" si="25"/>
        <v>11</v>
      </c>
      <c r="G87" s="151">
        <f t="shared" si="26"/>
        <v>468.82</v>
      </c>
      <c r="H87" s="151">
        <f t="shared" si="27"/>
        <v>292.71</v>
      </c>
      <c r="I87" s="151">
        <f t="shared" si="28"/>
        <v>176.11</v>
      </c>
      <c r="J87" s="151">
        <f t="shared" si="29"/>
        <v>468.82</v>
      </c>
      <c r="K87" s="151">
        <f t="shared" si="30"/>
        <v>0.1951977</v>
      </c>
      <c r="L87" s="151">
        <f t="shared" si="31"/>
        <v>8.319325974</v>
      </c>
      <c r="M87" s="115">
        <v>50</v>
      </c>
      <c r="N87" s="211">
        <v>282</v>
      </c>
      <c r="O87" s="211">
        <v>286</v>
      </c>
      <c r="P87" s="109">
        <f t="shared" si="32"/>
        <v>4</v>
      </c>
      <c r="Q87" s="151">
        <f t="shared" si="33"/>
        <v>250.2</v>
      </c>
      <c r="R87" s="216">
        <f t="shared" si="34"/>
        <v>0.0726159</v>
      </c>
      <c r="S87" s="217">
        <f t="shared" si="35"/>
        <v>89.50200138599999</v>
      </c>
      <c r="T87" s="115">
        <v>50</v>
      </c>
    </row>
    <row r="88" spans="1:19" ht="15">
      <c r="A88" s="147"/>
      <c r="B88" s="146">
        <f>SUM(B73:B87)</f>
        <v>600.1</v>
      </c>
      <c r="C88" s="147"/>
      <c r="D88" s="115"/>
      <c r="E88" s="158">
        <f>SUM(E73:E87)</f>
        <v>38.87199999999997</v>
      </c>
      <c r="F88" s="158">
        <f>SUM(F73:F87)</f>
        <v>61.77699999999997</v>
      </c>
      <c r="G88" s="151">
        <f t="shared" si="26"/>
        <v>2632.9357399999985</v>
      </c>
      <c r="H88" s="151">
        <f t="shared" si="27"/>
        <v>1643.8859699999991</v>
      </c>
      <c r="I88" s="151">
        <f t="shared" si="28"/>
        <v>989.0497699999996</v>
      </c>
      <c r="J88" s="151">
        <f t="shared" si="29"/>
        <v>2632.935739999999</v>
      </c>
      <c r="K88" s="151">
        <f t="shared" si="30"/>
        <v>2.5858309000000004</v>
      </c>
      <c r="L88" s="151">
        <f t="shared" si="31"/>
        <v>110.20811295800002</v>
      </c>
      <c r="M88" s="147"/>
      <c r="N88" s="147"/>
      <c r="O88" s="115"/>
      <c r="P88" s="180">
        <f>SUM(P73:P87)</f>
        <v>22.905</v>
      </c>
      <c r="Q88" s="151">
        <f t="shared" si="33"/>
        <v>1432.70775</v>
      </c>
      <c r="R88" s="216">
        <f t="shared" si="34"/>
        <v>0.9619603000000001</v>
      </c>
      <c r="S88" s="151">
        <f t="shared" si="35"/>
        <v>1185.654548162</v>
      </c>
    </row>
    <row r="89" spans="1:17" ht="15">
      <c r="A89" s="147"/>
      <c r="B89" s="147"/>
      <c r="C89" s="147"/>
      <c r="D89" s="159"/>
      <c r="E89" s="159"/>
      <c r="F89" s="159"/>
      <c r="G89" s="159"/>
      <c r="H89" s="159"/>
      <c r="I89" s="159"/>
      <c r="J89" s="159"/>
      <c r="K89" s="159"/>
      <c r="L89" s="159"/>
      <c r="M89" s="147"/>
      <c r="N89" s="159"/>
      <c r="O89" s="159"/>
      <c r="P89" s="159"/>
      <c r="Q89" s="159"/>
    </row>
    <row r="90" spans="1:17" ht="15">
      <c r="A90" s="147"/>
      <c r="B90" s="147"/>
      <c r="C90" s="147"/>
      <c r="D90" s="75"/>
      <c r="E90" s="75"/>
      <c r="F90" s="75"/>
      <c r="G90" s="75"/>
      <c r="H90" s="75"/>
      <c r="I90" s="159"/>
      <c r="J90" s="159"/>
      <c r="K90" s="159"/>
      <c r="L90" s="159"/>
      <c r="M90" s="147"/>
      <c r="N90" s="159"/>
      <c r="O90" s="159"/>
      <c r="P90" s="159"/>
      <c r="Q90" s="159"/>
    </row>
    <row r="91" spans="1:17" ht="15">
      <c r="A91" s="165"/>
      <c r="B91" s="165"/>
      <c r="C91" s="165"/>
      <c r="D91" s="159"/>
      <c r="E91" s="159"/>
      <c r="F91" s="159"/>
      <c r="G91" s="159"/>
      <c r="H91" s="159"/>
      <c r="I91" s="159"/>
      <c r="J91" s="159"/>
      <c r="K91" s="159"/>
      <c r="L91" s="159"/>
      <c r="M91" s="165"/>
      <c r="N91" s="159"/>
      <c r="O91" s="159"/>
      <c r="P91" s="159"/>
      <c r="Q91" s="159"/>
    </row>
    <row r="92" spans="1:17" ht="15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</row>
    <row r="93" spans="1:17" ht="15">
      <c r="A93" s="165"/>
      <c r="B93" s="188"/>
      <c r="C93" s="163"/>
      <c r="D93" s="189"/>
      <c r="E93" s="167"/>
      <c r="F93" s="167"/>
      <c r="G93" s="182"/>
      <c r="H93" s="182"/>
      <c r="I93" s="182"/>
      <c r="J93" s="182"/>
      <c r="K93" s="182"/>
      <c r="L93" s="182"/>
      <c r="M93" s="165"/>
      <c r="N93" s="163"/>
      <c r="O93" s="163"/>
      <c r="P93" s="167"/>
      <c r="Q93" s="182"/>
    </row>
    <row r="94" spans="1:17" ht="15">
      <c r="A94" s="165"/>
      <c r="B94" s="188"/>
      <c r="C94" s="167"/>
      <c r="D94" s="167"/>
      <c r="E94" s="167"/>
      <c r="F94" s="167"/>
      <c r="G94" s="182"/>
      <c r="H94" s="182"/>
      <c r="I94" s="182"/>
      <c r="J94" s="182"/>
      <c r="K94" s="182"/>
      <c r="L94" s="182"/>
      <c r="M94" s="165"/>
      <c r="N94" s="167"/>
      <c r="O94" s="167"/>
      <c r="P94" s="167"/>
      <c r="Q94" s="182"/>
    </row>
    <row r="95" spans="1:17" ht="15">
      <c r="A95" s="165"/>
      <c r="B95" s="188"/>
      <c r="C95" s="167"/>
      <c r="D95" s="167"/>
      <c r="E95" s="167"/>
      <c r="F95" s="167"/>
      <c r="G95" s="182"/>
      <c r="H95" s="182"/>
      <c r="I95" s="182"/>
      <c r="J95" s="182"/>
      <c r="K95" s="182"/>
      <c r="L95" s="182"/>
      <c r="M95" s="165"/>
      <c r="N95" s="167"/>
      <c r="O95" s="167"/>
      <c r="P95" s="167"/>
      <c r="Q95" s="182"/>
    </row>
    <row r="96" spans="1:17" ht="15">
      <c r="A96" s="165"/>
      <c r="B96" s="188"/>
      <c r="C96" s="167"/>
      <c r="D96" s="167"/>
      <c r="E96" s="167"/>
      <c r="F96" s="167"/>
      <c r="G96" s="182"/>
      <c r="H96" s="182"/>
      <c r="I96" s="182"/>
      <c r="J96" s="182"/>
      <c r="K96" s="182"/>
      <c r="L96" s="182"/>
      <c r="M96" s="165"/>
      <c r="N96" s="167"/>
      <c r="O96" s="167"/>
      <c r="P96" s="167"/>
      <c r="Q96" s="182"/>
    </row>
    <row r="97" spans="1:17" ht="1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</row>
    <row r="98" spans="1:17" ht="1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</row>
    <row r="99" spans="1:17" ht="15">
      <c r="A99" s="162"/>
      <c r="B99" s="170"/>
      <c r="C99" s="163"/>
      <c r="D99" s="163"/>
      <c r="E99" s="168"/>
      <c r="F99" s="168"/>
      <c r="G99" s="169"/>
      <c r="H99" s="169"/>
      <c r="I99" s="169"/>
      <c r="J99" s="169"/>
      <c r="K99" s="169"/>
      <c r="L99" s="169"/>
      <c r="M99" s="162"/>
      <c r="N99" s="163"/>
      <c r="O99" s="163"/>
      <c r="P99" s="195"/>
      <c r="Q99" s="169"/>
    </row>
    <row r="100" spans="1:17" ht="15">
      <c r="A100" s="162"/>
      <c r="B100" s="170"/>
      <c r="C100" s="168"/>
      <c r="D100" s="168"/>
      <c r="E100" s="168"/>
      <c r="F100" s="168"/>
      <c r="G100" s="169"/>
      <c r="H100" s="169"/>
      <c r="I100" s="169"/>
      <c r="J100" s="169"/>
      <c r="K100" s="169"/>
      <c r="L100" s="169"/>
      <c r="M100" s="162"/>
      <c r="N100" s="168"/>
      <c r="O100" s="168"/>
      <c r="P100" s="195"/>
      <c r="Q100" s="169"/>
    </row>
    <row r="101" spans="1:17" ht="15">
      <c r="A101" s="162"/>
      <c r="B101" s="170"/>
      <c r="C101" s="168"/>
      <c r="D101" s="168"/>
      <c r="E101" s="168"/>
      <c r="F101" s="168"/>
      <c r="G101" s="169"/>
      <c r="H101" s="169"/>
      <c r="I101" s="169"/>
      <c r="J101" s="169"/>
      <c r="K101" s="169"/>
      <c r="L101" s="169"/>
      <c r="M101" s="162"/>
      <c r="N101" s="168"/>
      <c r="O101" s="168"/>
      <c r="P101" s="195"/>
      <c r="Q101" s="169"/>
    </row>
    <row r="102" spans="1:17" ht="15">
      <c r="A102" s="162"/>
      <c r="B102" s="170"/>
      <c r="C102" s="168"/>
      <c r="D102" s="168"/>
      <c r="E102" s="168"/>
      <c r="F102" s="168"/>
      <c r="G102" s="169"/>
      <c r="H102" s="169"/>
      <c r="I102" s="169"/>
      <c r="J102" s="169"/>
      <c r="K102" s="169"/>
      <c r="L102" s="169"/>
      <c r="M102" s="162"/>
      <c r="N102" s="168"/>
      <c r="O102" s="168"/>
      <c r="P102" s="195"/>
      <c r="Q102" s="169"/>
    </row>
    <row r="103" spans="1:17" ht="15">
      <c r="A103" s="162"/>
      <c r="B103" s="170"/>
      <c r="C103" s="168"/>
      <c r="D103" s="168"/>
      <c r="E103" s="168"/>
      <c r="F103" s="168"/>
      <c r="G103" s="169"/>
      <c r="H103" s="169"/>
      <c r="I103" s="169"/>
      <c r="J103" s="169"/>
      <c r="K103" s="169"/>
      <c r="L103" s="169"/>
      <c r="M103" s="162"/>
      <c r="N103" s="168"/>
      <c r="O103" s="168"/>
      <c r="P103" s="195"/>
      <c r="Q103" s="169"/>
    </row>
    <row r="104" spans="1:17" ht="15">
      <c r="A104" s="162"/>
      <c r="B104" s="170"/>
      <c r="C104" s="168"/>
      <c r="D104" s="168"/>
      <c r="E104" s="168"/>
      <c r="F104" s="168"/>
      <c r="G104" s="169"/>
      <c r="H104" s="169"/>
      <c r="I104" s="169"/>
      <c r="J104" s="169"/>
      <c r="K104" s="169"/>
      <c r="L104" s="169"/>
      <c r="M104" s="162"/>
      <c r="N104" s="168"/>
      <c r="O104" s="168"/>
      <c r="P104" s="195"/>
      <c r="Q104" s="169"/>
    </row>
    <row r="105" spans="1:17" ht="15">
      <c r="A105" s="165"/>
      <c r="B105" s="170"/>
      <c r="C105" s="168"/>
      <c r="D105" s="168"/>
      <c r="E105" s="168"/>
      <c r="F105" s="168"/>
      <c r="G105" s="169"/>
      <c r="H105" s="169"/>
      <c r="I105" s="169"/>
      <c r="J105" s="169"/>
      <c r="K105" s="169"/>
      <c r="L105" s="169"/>
      <c r="M105" s="165"/>
      <c r="N105" s="168"/>
      <c r="O105" s="168"/>
      <c r="P105" s="195"/>
      <c r="Q105" s="169"/>
    </row>
    <row r="106" spans="1:18" ht="15">
      <c r="A106" s="146" t="s">
        <v>5</v>
      </c>
      <c r="B106" s="146"/>
      <c r="C106" s="146"/>
      <c r="D106" s="115" t="s">
        <v>149</v>
      </c>
      <c r="E106" s="146" t="s">
        <v>31</v>
      </c>
      <c r="F106" s="146"/>
      <c r="G106" s="115" t="s">
        <v>6</v>
      </c>
      <c r="H106" s="115" t="s">
        <v>27</v>
      </c>
      <c r="I106" s="115" t="s">
        <v>26</v>
      </c>
      <c r="J106" s="115" t="s">
        <v>6</v>
      </c>
      <c r="K106" s="115" t="s">
        <v>22</v>
      </c>
      <c r="L106" s="115" t="s">
        <v>6</v>
      </c>
      <c r="M106" s="146" t="s">
        <v>5</v>
      </c>
      <c r="N106" s="146" t="s">
        <v>8</v>
      </c>
      <c r="O106" s="146"/>
      <c r="P106" s="115" t="s">
        <v>149</v>
      </c>
      <c r="Q106" s="146" t="s">
        <v>31</v>
      </c>
      <c r="R106" s="165" t="s">
        <v>22</v>
      </c>
    </row>
    <row r="107" spans="1:20" ht="15">
      <c r="A107" s="115" t="s">
        <v>0</v>
      </c>
      <c r="B107" s="115" t="s">
        <v>1</v>
      </c>
      <c r="C107" s="115" t="s">
        <v>122</v>
      </c>
      <c r="D107" s="115" t="s">
        <v>25</v>
      </c>
      <c r="E107" s="148" t="s">
        <v>16</v>
      </c>
      <c r="F107" s="148" t="s">
        <v>11</v>
      </c>
      <c r="G107" s="115">
        <v>42.62</v>
      </c>
      <c r="H107" s="115">
        <v>26.61</v>
      </c>
      <c r="I107" s="115">
        <v>16.01</v>
      </c>
      <c r="J107" s="115" t="s">
        <v>14</v>
      </c>
      <c r="K107" s="115">
        <v>0.004309</v>
      </c>
      <c r="L107" s="115" t="s">
        <v>6</v>
      </c>
      <c r="M107" s="115" t="s">
        <v>0</v>
      </c>
      <c r="N107" s="115" t="s">
        <v>2</v>
      </c>
      <c r="O107" s="115" t="s">
        <v>3</v>
      </c>
      <c r="P107" s="148" t="s">
        <v>4</v>
      </c>
      <c r="Q107" s="115">
        <v>62.55</v>
      </c>
      <c r="R107" s="227">
        <v>0.001603</v>
      </c>
      <c r="S107" s="114" t="s">
        <v>6</v>
      </c>
      <c r="T107" s="115" t="s">
        <v>0</v>
      </c>
    </row>
    <row r="108" spans="1:20" ht="15">
      <c r="A108" s="115">
        <v>51</v>
      </c>
      <c r="B108" s="178">
        <v>47.8</v>
      </c>
      <c r="C108" s="211">
        <v>11.2</v>
      </c>
      <c r="D108" s="211">
        <v>13.987</v>
      </c>
      <c r="E108" s="175">
        <f>D108-C108</f>
        <v>2.787000000000001</v>
      </c>
      <c r="F108" s="175">
        <f>E108+P108</f>
        <v>4.206</v>
      </c>
      <c r="G108" s="151">
        <f>42.62*F108</f>
        <v>179.25972000000002</v>
      </c>
      <c r="H108" s="151">
        <f>26.61*F108</f>
        <v>111.92166</v>
      </c>
      <c r="I108" s="151">
        <f>16.01*F108</f>
        <v>67.33806000000001</v>
      </c>
      <c r="J108" s="151">
        <f>H108+I108</f>
        <v>179.25972000000002</v>
      </c>
      <c r="K108" s="151">
        <f>0.004309*B108</f>
        <v>0.2059702</v>
      </c>
      <c r="L108" s="151">
        <f>42.62*K108</f>
        <v>8.778449923999998</v>
      </c>
      <c r="M108" s="115">
        <v>51</v>
      </c>
      <c r="N108" s="211">
        <v>6.23</v>
      </c>
      <c r="O108" s="211">
        <v>7.649</v>
      </c>
      <c r="P108" s="109">
        <f>O108-N108</f>
        <v>1.4189999999999996</v>
      </c>
      <c r="Q108" s="151">
        <f>62.55*P108</f>
        <v>88.75844999999997</v>
      </c>
      <c r="R108" s="217">
        <f>0.001603*B108</f>
        <v>0.0766234</v>
      </c>
      <c r="S108" s="217">
        <f>1232.54*R108</f>
        <v>94.441405436</v>
      </c>
      <c r="T108" s="115">
        <v>51</v>
      </c>
    </row>
    <row r="109" spans="1:20" ht="15">
      <c r="A109" s="115">
        <v>52</v>
      </c>
      <c r="B109" s="178">
        <v>36</v>
      </c>
      <c r="C109" s="208">
        <v>53.867</v>
      </c>
      <c r="D109" s="208">
        <v>56.267</v>
      </c>
      <c r="E109" s="175">
        <f aca="true" t="shared" si="36" ref="E109:E127">D109-C109</f>
        <v>2.4000000000000057</v>
      </c>
      <c r="F109" s="175">
        <f aca="true" t="shared" si="37" ref="F109:F127">E109+P109</f>
        <v>3.564000000000007</v>
      </c>
      <c r="G109" s="151">
        <f aca="true" t="shared" si="38" ref="G109:G128">42.62*F109</f>
        <v>151.8976800000003</v>
      </c>
      <c r="H109" s="151">
        <f aca="true" t="shared" si="39" ref="H109:H128">26.61*F109</f>
        <v>94.83804000000019</v>
      </c>
      <c r="I109" s="151">
        <f aca="true" t="shared" si="40" ref="I109:I128">16.01*F109</f>
        <v>57.05964000000012</v>
      </c>
      <c r="J109" s="151">
        <f aca="true" t="shared" si="41" ref="J109:J127">H109+I109</f>
        <v>151.89768000000032</v>
      </c>
      <c r="K109" s="151">
        <f aca="true" t="shared" si="42" ref="K109:K128">0.004309*B109</f>
        <v>0.155124</v>
      </c>
      <c r="L109" s="151">
        <f aca="true" t="shared" si="43" ref="L109:L128">42.62*K109</f>
        <v>6.61138488</v>
      </c>
      <c r="M109" s="115">
        <v>52</v>
      </c>
      <c r="N109" s="208">
        <v>26.421</v>
      </c>
      <c r="O109" s="208">
        <v>27.585</v>
      </c>
      <c r="P109" s="109">
        <f aca="true" t="shared" si="44" ref="P109:P127">O109-N109</f>
        <v>1.1640000000000015</v>
      </c>
      <c r="Q109" s="151">
        <f aca="true" t="shared" si="45" ref="Q109:Q128">62.55*P109</f>
        <v>72.80820000000008</v>
      </c>
      <c r="R109" s="217">
        <f aca="true" t="shared" si="46" ref="R109:R128">0.001603*B109</f>
        <v>0.057708</v>
      </c>
      <c r="S109" s="217">
        <f aca="true" t="shared" si="47" ref="S109:S128">1232.54*R109</f>
        <v>71.12741832</v>
      </c>
      <c r="T109" s="115">
        <v>52</v>
      </c>
    </row>
    <row r="110" spans="1:20" ht="15">
      <c r="A110" s="115">
        <v>53</v>
      </c>
      <c r="B110" s="178">
        <v>31</v>
      </c>
      <c r="C110" s="208">
        <v>779.987</v>
      </c>
      <c r="D110" s="208">
        <v>797.298</v>
      </c>
      <c r="E110" s="175">
        <f t="shared" si="36"/>
        <v>17.311000000000035</v>
      </c>
      <c r="F110" s="175">
        <f t="shared" si="37"/>
        <v>27.709000000000035</v>
      </c>
      <c r="G110" s="151">
        <f t="shared" si="38"/>
        <v>1180.9575800000014</v>
      </c>
      <c r="H110" s="151">
        <f t="shared" si="39"/>
        <v>737.3364900000009</v>
      </c>
      <c r="I110" s="151">
        <f t="shared" si="40"/>
        <v>443.6210900000006</v>
      </c>
      <c r="J110" s="151">
        <f t="shared" si="41"/>
        <v>1180.9575800000016</v>
      </c>
      <c r="K110" s="151">
        <f t="shared" si="42"/>
        <v>0.133579</v>
      </c>
      <c r="L110" s="151">
        <f t="shared" si="43"/>
        <v>5.69313698</v>
      </c>
      <c r="M110" s="115">
        <v>53</v>
      </c>
      <c r="N110" s="208">
        <v>10.669</v>
      </c>
      <c r="O110" s="208">
        <v>21.067</v>
      </c>
      <c r="P110" s="109">
        <f t="shared" si="44"/>
        <v>10.398</v>
      </c>
      <c r="Q110" s="151">
        <f t="shared" si="45"/>
        <v>650.3949</v>
      </c>
      <c r="R110" s="217">
        <f t="shared" si="46"/>
        <v>0.049693</v>
      </c>
      <c r="S110" s="217">
        <f t="shared" si="47"/>
        <v>61.248610219999996</v>
      </c>
      <c r="T110" s="115">
        <v>53</v>
      </c>
    </row>
    <row r="111" spans="1:20" ht="15">
      <c r="A111" s="155">
        <v>54</v>
      </c>
      <c r="B111" s="178">
        <v>31.4</v>
      </c>
      <c r="C111" s="208">
        <v>89.748</v>
      </c>
      <c r="D111" s="208">
        <v>91.199</v>
      </c>
      <c r="E111" s="175">
        <f t="shared" si="36"/>
        <v>1.4509999999999934</v>
      </c>
      <c r="F111" s="175">
        <f t="shared" si="37"/>
        <v>2.3279999999999887</v>
      </c>
      <c r="G111" s="151">
        <f t="shared" si="38"/>
        <v>99.21935999999951</v>
      </c>
      <c r="H111" s="151">
        <f t="shared" si="39"/>
        <v>61.9480799999997</v>
      </c>
      <c r="I111" s="151">
        <f t="shared" si="40"/>
        <v>37.27127999999983</v>
      </c>
      <c r="J111" s="151">
        <f t="shared" si="41"/>
        <v>99.21935999999953</v>
      </c>
      <c r="K111" s="151">
        <f t="shared" si="42"/>
        <v>0.1353026</v>
      </c>
      <c r="L111" s="151">
        <f t="shared" si="43"/>
        <v>5.7665968119999995</v>
      </c>
      <c r="M111" s="155">
        <v>54</v>
      </c>
      <c r="N111" s="208">
        <v>57.243</v>
      </c>
      <c r="O111" s="208">
        <v>58.12</v>
      </c>
      <c r="P111" s="109">
        <f t="shared" si="44"/>
        <v>0.8769999999999953</v>
      </c>
      <c r="Q111" s="151">
        <f t="shared" si="45"/>
        <v>54.85634999999971</v>
      </c>
      <c r="R111" s="217">
        <f t="shared" si="46"/>
        <v>0.050334199999999996</v>
      </c>
      <c r="S111" s="217">
        <f t="shared" si="47"/>
        <v>62.03891486799999</v>
      </c>
      <c r="T111" s="155">
        <v>54</v>
      </c>
    </row>
    <row r="112" spans="1:20" ht="15">
      <c r="A112" s="155">
        <v>55</v>
      </c>
      <c r="B112" s="178">
        <v>47.3</v>
      </c>
      <c r="C112" s="209">
        <v>154</v>
      </c>
      <c r="D112" s="209">
        <v>156.214</v>
      </c>
      <c r="E112" s="175">
        <f t="shared" si="36"/>
        <v>2.2139999999999986</v>
      </c>
      <c r="F112" s="175">
        <f t="shared" si="37"/>
        <v>6.783999999999992</v>
      </c>
      <c r="G112" s="151">
        <f t="shared" si="38"/>
        <v>289.13407999999964</v>
      </c>
      <c r="H112" s="151">
        <f t="shared" si="39"/>
        <v>180.52223999999978</v>
      </c>
      <c r="I112" s="151">
        <f t="shared" si="40"/>
        <v>108.61183999999987</v>
      </c>
      <c r="J112" s="151">
        <f t="shared" si="41"/>
        <v>289.13407999999964</v>
      </c>
      <c r="K112" s="151">
        <f t="shared" si="42"/>
        <v>0.20381570000000002</v>
      </c>
      <c r="L112" s="151">
        <f t="shared" si="43"/>
        <v>8.686625134</v>
      </c>
      <c r="M112" s="155">
        <v>55</v>
      </c>
      <c r="N112" s="209">
        <v>81</v>
      </c>
      <c r="O112" s="209">
        <v>85.57</v>
      </c>
      <c r="P112" s="109">
        <f t="shared" si="44"/>
        <v>4.569999999999993</v>
      </c>
      <c r="Q112" s="151">
        <f t="shared" si="45"/>
        <v>285.85349999999954</v>
      </c>
      <c r="R112" s="217">
        <f t="shared" si="46"/>
        <v>0.0758219</v>
      </c>
      <c r="S112" s="217">
        <f t="shared" si="47"/>
        <v>93.45352462599999</v>
      </c>
      <c r="T112" s="155">
        <v>55</v>
      </c>
    </row>
    <row r="113" spans="1:20" ht="15">
      <c r="A113" s="173">
        <v>56</v>
      </c>
      <c r="B113" s="178">
        <v>34</v>
      </c>
      <c r="C113" s="207">
        <v>2</v>
      </c>
      <c r="D113" s="207">
        <v>2</v>
      </c>
      <c r="E113" s="175">
        <f t="shared" si="36"/>
        <v>0</v>
      </c>
      <c r="F113" s="175">
        <f t="shared" si="37"/>
        <v>0</v>
      </c>
      <c r="G113" s="151">
        <f t="shared" si="38"/>
        <v>0</v>
      </c>
      <c r="H113" s="151">
        <f t="shared" si="39"/>
        <v>0</v>
      </c>
      <c r="I113" s="151">
        <f t="shared" si="40"/>
        <v>0</v>
      </c>
      <c r="J113" s="151">
        <f t="shared" si="41"/>
        <v>0</v>
      </c>
      <c r="K113" s="151">
        <f t="shared" si="42"/>
        <v>0.14650600000000003</v>
      </c>
      <c r="L113" s="151">
        <f t="shared" si="43"/>
        <v>6.244085720000001</v>
      </c>
      <c r="M113" s="173">
        <v>56</v>
      </c>
      <c r="N113" s="211">
        <v>2</v>
      </c>
      <c r="O113" s="211">
        <v>2</v>
      </c>
      <c r="P113" s="109">
        <f t="shared" si="44"/>
        <v>0</v>
      </c>
      <c r="Q113" s="151">
        <f t="shared" si="45"/>
        <v>0</v>
      </c>
      <c r="R113" s="217">
        <f t="shared" si="46"/>
        <v>0.054502</v>
      </c>
      <c r="S113" s="217">
        <f t="shared" si="47"/>
        <v>67.17589508</v>
      </c>
      <c r="T113" s="173">
        <v>56</v>
      </c>
    </row>
    <row r="114" spans="1:20" ht="15">
      <c r="A114" s="115">
        <v>57</v>
      </c>
      <c r="B114" s="178">
        <v>31</v>
      </c>
      <c r="C114" s="208">
        <v>111.732</v>
      </c>
      <c r="D114" s="208">
        <v>113</v>
      </c>
      <c r="E114" s="175">
        <f t="shared" si="36"/>
        <v>1.2680000000000007</v>
      </c>
      <c r="F114" s="175">
        <f t="shared" si="37"/>
        <v>1.2699999999999996</v>
      </c>
      <c r="G114" s="151">
        <f t="shared" si="38"/>
        <v>54.12739999999998</v>
      </c>
      <c r="H114" s="151">
        <f t="shared" si="39"/>
        <v>33.794699999999985</v>
      </c>
      <c r="I114" s="151">
        <f t="shared" si="40"/>
        <v>20.332699999999996</v>
      </c>
      <c r="J114" s="151">
        <f t="shared" si="41"/>
        <v>54.12739999999998</v>
      </c>
      <c r="K114" s="151">
        <f t="shared" si="42"/>
        <v>0.133579</v>
      </c>
      <c r="L114" s="151">
        <f t="shared" si="43"/>
        <v>5.69313698</v>
      </c>
      <c r="M114" s="115">
        <v>57</v>
      </c>
      <c r="N114" s="208">
        <v>29.898</v>
      </c>
      <c r="O114" s="208">
        <v>29.9</v>
      </c>
      <c r="P114" s="109">
        <f t="shared" si="44"/>
        <v>0.0019999999999988916</v>
      </c>
      <c r="Q114" s="151">
        <f t="shared" si="45"/>
        <v>0.12509999999993066</v>
      </c>
      <c r="R114" s="217">
        <f t="shared" si="46"/>
        <v>0.049693</v>
      </c>
      <c r="S114" s="217">
        <f t="shared" si="47"/>
        <v>61.248610219999996</v>
      </c>
      <c r="T114" s="115">
        <v>57</v>
      </c>
    </row>
    <row r="115" spans="1:20" ht="15">
      <c r="A115" s="115">
        <v>58</v>
      </c>
      <c r="B115" s="178">
        <v>31</v>
      </c>
      <c r="C115" s="209">
        <v>19.369</v>
      </c>
      <c r="D115" s="209">
        <v>19.91</v>
      </c>
      <c r="E115" s="175">
        <f t="shared" si="36"/>
        <v>0.5410000000000004</v>
      </c>
      <c r="F115" s="175">
        <f t="shared" si="37"/>
        <v>1.0309999999999988</v>
      </c>
      <c r="G115" s="151">
        <f t="shared" si="38"/>
        <v>43.941219999999944</v>
      </c>
      <c r="H115" s="151">
        <f t="shared" si="39"/>
        <v>27.434909999999967</v>
      </c>
      <c r="I115" s="151">
        <f t="shared" si="40"/>
        <v>16.50630999999998</v>
      </c>
      <c r="J115" s="151">
        <f t="shared" si="41"/>
        <v>43.941219999999944</v>
      </c>
      <c r="K115" s="151">
        <f t="shared" si="42"/>
        <v>0.133579</v>
      </c>
      <c r="L115" s="151">
        <f t="shared" si="43"/>
        <v>5.69313698</v>
      </c>
      <c r="M115" s="115">
        <v>58</v>
      </c>
      <c r="N115" s="209">
        <v>26.492</v>
      </c>
      <c r="O115" s="209">
        <v>26.982</v>
      </c>
      <c r="P115" s="109">
        <f t="shared" si="44"/>
        <v>0.48999999999999844</v>
      </c>
      <c r="Q115" s="151">
        <f t="shared" si="45"/>
        <v>30.6494999999999</v>
      </c>
      <c r="R115" s="217">
        <f t="shared" si="46"/>
        <v>0.049693</v>
      </c>
      <c r="S115" s="217">
        <f t="shared" si="47"/>
        <v>61.248610219999996</v>
      </c>
      <c r="T115" s="115">
        <v>58</v>
      </c>
    </row>
    <row r="116" spans="1:20" ht="15">
      <c r="A116" s="115">
        <v>59</v>
      </c>
      <c r="B116" s="178">
        <v>46.5</v>
      </c>
      <c r="C116" s="210">
        <v>111</v>
      </c>
      <c r="D116" s="209">
        <v>111.428</v>
      </c>
      <c r="E116" s="175">
        <f t="shared" si="36"/>
        <v>0.42799999999999727</v>
      </c>
      <c r="F116" s="175">
        <f t="shared" si="37"/>
        <v>0.42799999999999727</v>
      </c>
      <c r="G116" s="151">
        <f t="shared" si="38"/>
        <v>18.241359999999883</v>
      </c>
      <c r="H116" s="151">
        <f t="shared" si="39"/>
        <v>11.389079999999927</v>
      </c>
      <c r="I116" s="151">
        <f t="shared" si="40"/>
        <v>6.852279999999957</v>
      </c>
      <c r="J116" s="151">
        <f t="shared" si="41"/>
        <v>18.241359999999883</v>
      </c>
      <c r="K116" s="151">
        <f t="shared" si="42"/>
        <v>0.2003685</v>
      </c>
      <c r="L116" s="151">
        <f t="shared" si="43"/>
        <v>8.53970547</v>
      </c>
      <c r="M116" s="115">
        <v>59</v>
      </c>
      <c r="N116" s="208">
        <v>71</v>
      </c>
      <c r="O116" s="208">
        <v>71</v>
      </c>
      <c r="P116" s="109">
        <f t="shared" si="44"/>
        <v>0</v>
      </c>
      <c r="Q116" s="151">
        <f t="shared" si="45"/>
        <v>0</v>
      </c>
      <c r="R116" s="217">
        <f t="shared" si="46"/>
        <v>0.07453950000000001</v>
      </c>
      <c r="S116" s="217">
        <f t="shared" si="47"/>
        <v>91.87291533000001</v>
      </c>
      <c r="T116" s="115">
        <v>59</v>
      </c>
    </row>
    <row r="117" spans="1:20" ht="15">
      <c r="A117" s="149">
        <v>60</v>
      </c>
      <c r="B117" s="178">
        <v>34.5</v>
      </c>
      <c r="C117" s="212">
        <v>49</v>
      </c>
      <c r="D117" s="212">
        <v>51</v>
      </c>
      <c r="E117" s="175">
        <f t="shared" si="36"/>
        <v>2</v>
      </c>
      <c r="F117" s="175">
        <f t="shared" si="37"/>
        <v>3</v>
      </c>
      <c r="G117" s="151">
        <f t="shared" si="38"/>
        <v>127.85999999999999</v>
      </c>
      <c r="H117" s="151">
        <f t="shared" si="39"/>
        <v>79.83</v>
      </c>
      <c r="I117" s="151">
        <f t="shared" si="40"/>
        <v>48.03</v>
      </c>
      <c r="J117" s="151">
        <f t="shared" si="41"/>
        <v>127.86</v>
      </c>
      <c r="K117" s="151">
        <f t="shared" si="42"/>
        <v>0.1486605</v>
      </c>
      <c r="L117" s="151">
        <f t="shared" si="43"/>
        <v>6.33591051</v>
      </c>
      <c r="M117" s="149">
        <v>60</v>
      </c>
      <c r="N117" s="209">
        <v>32</v>
      </c>
      <c r="O117" s="209">
        <v>33</v>
      </c>
      <c r="P117" s="109">
        <f t="shared" si="44"/>
        <v>1</v>
      </c>
      <c r="Q117" s="151">
        <f t="shared" si="45"/>
        <v>62.55</v>
      </c>
      <c r="R117" s="217">
        <f t="shared" si="46"/>
        <v>0.0553035</v>
      </c>
      <c r="S117" s="217">
        <f t="shared" si="47"/>
        <v>68.16377589</v>
      </c>
      <c r="T117" s="149">
        <v>60</v>
      </c>
    </row>
    <row r="118" spans="1:20" ht="15">
      <c r="A118" s="149">
        <v>61</v>
      </c>
      <c r="B118" s="178">
        <v>31.4</v>
      </c>
      <c r="C118" s="208">
        <v>282.85</v>
      </c>
      <c r="D118" s="208">
        <v>283.911</v>
      </c>
      <c r="E118" s="175">
        <f t="shared" si="36"/>
        <v>1.0609999999999786</v>
      </c>
      <c r="F118" s="175">
        <f t="shared" si="37"/>
        <v>2.241999999999976</v>
      </c>
      <c r="G118" s="151">
        <f t="shared" si="38"/>
        <v>95.55403999999898</v>
      </c>
      <c r="H118" s="151">
        <f t="shared" si="39"/>
        <v>59.65961999999936</v>
      </c>
      <c r="I118" s="151">
        <f t="shared" si="40"/>
        <v>35.89441999999962</v>
      </c>
      <c r="J118" s="151">
        <f t="shared" si="41"/>
        <v>95.55403999999898</v>
      </c>
      <c r="K118" s="151">
        <f t="shared" si="42"/>
        <v>0.1353026</v>
      </c>
      <c r="L118" s="151">
        <f t="shared" si="43"/>
        <v>5.7665968119999995</v>
      </c>
      <c r="M118" s="149">
        <v>61</v>
      </c>
      <c r="N118" s="209">
        <v>74.55</v>
      </c>
      <c r="O118" s="209">
        <v>75.731</v>
      </c>
      <c r="P118" s="109">
        <f t="shared" si="44"/>
        <v>1.1809999999999974</v>
      </c>
      <c r="Q118" s="151">
        <f t="shared" si="45"/>
        <v>73.87154999999983</v>
      </c>
      <c r="R118" s="217">
        <f t="shared" si="46"/>
        <v>0.050334199999999996</v>
      </c>
      <c r="S118" s="217">
        <f t="shared" si="47"/>
        <v>62.03891486799999</v>
      </c>
      <c r="T118" s="149">
        <v>61</v>
      </c>
    </row>
    <row r="119" spans="1:20" ht="15">
      <c r="A119" s="155">
        <v>62</v>
      </c>
      <c r="B119" s="178">
        <v>31</v>
      </c>
      <c r="C119" s="209">
        <v>34.595</v>
      </c>
      <c r="D119" s="209">
        <v>39.12</v>
      </c>
      <c r="E119" s="175">
        <f t="shared" si="36"/>
        <v>4.524999999999999</v>
      </c>
      <c r="F119" s="175">
        <f t="shared" si="37"/>
        <v>6.914999999999999</v>
      </c>
      <c r="G119" s="151">
        <f t="shared" si="38"/>
        <v>294.71729999999997</v>
      </c>
      <c r="H119" s="151">
        <f t="shared" si="39"/>
        <v>184.00814999999997</v>
      </c>
      <c r="I119" s="151">
        <f t="shared" si="40"/>
        <v>110.70915</v>
      </c>
      <c r="J119" s="151">
        <f t="shared" si="41"/>
        <v>294.71729999999997</v>
      </c>
      <c r="K119" s="151">
        <f t="shared" si="42"/>
        <v>0.133579</v>
      </c>
      <c r="L119" s="151">
        <f t="shared" si="43"/>
        <v>5.69313698</v>
      </c>
      <c r="M119" s="155">
        <v>62</v>
      </c>
      <c r="N119" s="208">
        <v>29.548</v>
      </c>
      <c r="O119" s="208">
        <v>31.938</v>
      </c>
      <c r="P119" s="109">
        <f t="shared" si="44"/>
        <v>2.3900000000000006</v>
      </c>
      <c r="Q119" s="151">
        <f t="shared" si="45"/>
        <v>149.49450000000002</v>
      </c>
      <c r="R119" s="217">
        <f t="shared" si="46"/>
        <v>0.049693</v>
      </c>
      <c r="S119" s="217">
        <f t="shared" si="47"/>
        <v>61.248610219999996</v>
      </c>
      <c r="T119" s="155">
        <v>62</v>
      </c>
    </row>
    <row r="120" spans="1:20" ht="15">
      <c r="A120" s="115">
        <v>63</v>
      </c>
      <c r="B120" s="178">
        <v>46.2</v>
      </c>
      <c r="C120" s="208">
        <v>103.323</v>
      </c>
      <c r="D120" s="208">
        <v>106.904</v>
      </c>
      <c r="E120" s="175">
        <f t="shared" si="36"/>
        <v>3.581000000000003</v>
      </c>
      <c r="F120" s="175">
        <f t="shared" si="37"/>
        <v>8.307999999999993</v>
      </c>
      <c r="G120" s="151">
        <f t="shared" si="38"/>
        <v>354.0869599999997</v>
      </c>
      <c r="H120" s="151">
        <f t="shared" si="39"/>
        <v>221.0758799999998</v>
      </c>
      <c r="I120" s="151">
        <f t="shared" si="40"/>
        <v>133.0110799999999</v>
      </c>
      <c r="J120" s="151">
        <f t="shared" si="41"/>
        <v>354.08695999999975</v>
      </c>
      <c r="K120" s="151">
        <f t="shared" si="42"/>
        <v>0.19907580000000002</v>
      </c>
      <c r="L120" s="151">
        <f t="shared" si="43"/>
        <v>8.484610596000001</v>
      </c>
      <c r="M120" s="115">
        <v>63</v>
      </c>
      <c r="N120" s="208">
        <v>83.668</v>
      </c>
      <c r="O120" s="208">
        <v>88.395</v>
      </c>
      <c r="P120" s="109">
        <f t="shared" si="44"/>
        <v>4.72699999999999</v>
      </c>
      <c r="Q120" s="151">
        <f t="shared" si="45"/>
        <v>295.67384999999933</v>
      </c>
      <c r="R120" s="217">
        <f t="shared" si="46"/>
        <v>0.0740586</v>
      </c>
      <c r="S120" s="217">
        <f t="shared" si="47"/>
        <v>91.280186844</v>
      </c>
      <c r="T120" s="115">
        <v>63</v>
      </c>
    </row>
    <row r="121" spans="1:20" ht="15">
      <c r="A121" s="155">
        <v>64</v>
      </c>
      <c r="B121" s="178">
        <v>34.6</v>
      </c>
      <c r="C121" s="207">
        <v>103</v>
      </c>
      <c r="D121" s="211">
        <v>106.534</v>
      </c>
      <c r="E121" s="175">
        <f t="shared" si="36"/>
        <v>3.534000000000006</v>
      </c>
      <c r="F121" s="175">
        <f t="shared" si="37"/>
        <v>6.742000000000004</v>
      </c>
      <c r="G121" s="151">
        <f t="shared" si="38"/>
        <v>287.3440400000002</v>
      </c>
      <c r="H121" s="151">
        <f t="shared" si="39"/>
        <v>179.4046200000001</v>
      </c>
      <c r="I121" s="151">
        <f t="shared" si="40"/>
        <v>107.93942000000008</v>
      </c>
      <c r="J121" s="151">
        <f t="shared" si="41"/>
        <v>287.3440400000002</v>
      </c>
      <c r="K121" s="151">
        <f t="shared" si="42"/>
        <v>0.1490914</v>
      </c>
      <c r="L121" s="151">
        <f t="shared" si="43"/>
        <v>6.354275468</v>
      </c>
      <c r="M121" s="155">
        <v>64</v>
      </c>
      <c r="N121" s="208">
        <v>99.235</v>
      </c>
      <c r="O121" s="208">
        <v>102.443</v>
      </c>
      <c r="P121" s="109">
        <f t="shared" si="44"/>
        <v>3.2079999999999984</v>
      </c>
      <c r="Q121" s="151">
        <f t="shared" si="45"/>
        <v>200.6603999999999</v>
      </c>
      <c r="R121" s="217">
        <f t="shared" si="46"/>
        <v>0.0554638</v>
      </c>
      <c r="S121" s="217">
        <f t="shared" si="47"/>
        <v>68.361352052</v>
      </c>
      <c r="T121" s="155">
        <v>64</v>
      </c>
    </row>
    <row r="122" spans="1:20" ht="15">
      <c r="A122" s="115">
        <v>65</v>
      </c>
      <c r="B122" s="178">
        <v>31.2</v>
      </c>
      <c r="C122" s="211">
        <v>347</v>
      </c>
      <c r="D122" s="211">
        <v>349</v>
      </c>
      <c r="E122" s="175">
        <f t="shared" si="36"/>
        <v>2</v>
      </c>
      <c r="F122" s="175">
        <f t="shared" si="37"/>
        <v>3</v>
      </c>
      <c r="G122" s="151">
        <f t="shared" si="38"/>
        <v>127.85999999999999</v>
      </c>
      <c r="H122" s="151">
        <f t="shared" si="39"/>
        <v>79.83</v>
      </c>
      <c r="I122" s="151">
        <f t="shared" si="40"/>
        <v>48.03</v>
      </c>
      <c r="J122" s="151">
        <f t="shared" si="41"/>
        <v>127.86</v>
      </c>
      <c r="K122" s="151">
        <f t="shared" si="42"/>
        <v>0.1344408</v>
      </c>
      <c r="L122" s="151">
        <f t="shared" si="43"/>
        <v>5.729866896</v>
      </c>
      <c r="M122" s="115">
        <v>65</v>
      </c>
      <c r="N122" s="209">
        <v>24</v>
      </c>
      <c r="O122" s="209">
        <v>25</v>
      </c>
      <c r="P122" s="109">
        <f t="shared" si="44"/>
        <v>1</v>
      </c>
      <c r="Q122" s="151">
        <f t="shared" si="45"/>
        <v>62.55</v>
      </c>
      <c r="R122" s="217">
        <f t="shared" si="46"/>
        <v>0.0500136</v>
      </c>
      <c r="S122" s="217">
        <f t="shared" si="47"/>
        <v>61.643762544</v>
      </c>
      <c r="T122" s="115">
        <v>65</v>
      </c>
    </row>
    <row r="123" spans="1:20" ht="15">
      <c r="A123" s="115">
        <v>66</v>
      </c>
      <c r="B123" s="178">
        <v>30.9</v>
      </c>
      <c r="C123" s="211">
        <v>189.114</v>
      </c>
      <c r="D123" s="211">
        <v>194.726</v>
      </c>
      <c r="E123" s="175">
        <f t="shared" si="36"/>
        <v>5.611999999999995</v>
      </c>
      <c r="F123" s="175">
        <f t="shared" si="37"/>
        <v>7.4669999999999845</v>
      </c>
      <c r="G123" s="151">
        <f t="shared" si="38"/>
        <v>318.2435399999993</v>
      </c>
      <c r="H123" s="151">
        <f t="shared" si="39"/>
        <v>198.6968699999996</v>
      </c>
      <c r="I123" s="151">
        <f t="shared" si="40"/>
        <v>119.54666999999976</v>
      </c>
      <c r="J123" s="151">
        <f t="shared" si="41"/>
        <v>318.24353999999937</v>
      </c>
      <c r="K123" s="151">
        <f t="shared" si="42"/>
        <v>0.1331481</v>
      </c>
      <c r="L123" s="151">
        <f t="shared" si="43"/>
        <v>5.674772021999999</v>
      </c>
      <c r="M123" s="115">
        <v>66</v>
      </c>
      <c r="N123" s="206">
        <v>100.489</v>
      </c>
      <c r="O123" s="206">
        <v>102.344</v>
      </c>
      <c r="P123" s="109">
        <f t="shared" si="44"/>
        <v>1.8549999999999898</v>
      </c>
      <c r="Q123" s="151">
        <f t="shared" si="45"/>
        <v>116.03024999999936</v>
      </c>
      <c r="R123" s="217">
        <f t="shared" si="46"/>
        <v>0.0495327</v>
      </c>
      <c r="S123" s="217">
        <f t="shared" si="47"/>
        <v>61.051034058</v>
      </c>
      <c r="T123" s="115">
        <v>66</v>
      </c>
    </row>
    <row r="124" spans="1:20" ht="15">
      <c r="A124" s="115">
        <v>67</v>
      </c>
      <c r="B124" s="178">
        <v>46.2</v>
      </c>
      <c r="C124" s="208">
        <v>38.56</v>
      </c>
      <c r="D124" s="208">
        <v>38.84</v>
      </c>
      <c r="E124" s="175">
        <f t="shared" si="36"/>
        <v>0.28000000000000114</v>
      </c>
      <c r="F124" s="175">
        <f t="shared" si="37"/>
        <v>0.48099999999999987</v>
      </c>
      <c r="G124" s="151">
        <f t="shared" si="38"/>
        <v>20.50021999999999</v>
      </c>
      <c r="H124" s="151">
        <f t="shared" si="39"/>
        <v>12.799409999999996</v>
      </c>
      <c r="I124" s="151">
        <f t="shared" si="40"/>
        <v>7.700809999999999</v>
      </c>
      <c r="J124" s="151">
        <f t="shared" si="41"/>
        <v>20.500219999999995</v>
      </c>
      <c r="K124" s="151">
        <f t="shared" si="42"/>
        <v>0.19907580000000002</v>
      </c>
      <c r="L124" s="151">
        <f t="shared" si="43"/>
        <v>8.484610596000001</v>
      </c>
      <c r="M124" s="115">
        <v>67</v>
      </c>
      <c r="N124" s="208">
        <v>12.467</v>
      </c>
      <c r="O124" s="208">
        <v>12.668</v>
      </c>
      <c r="P124" s="109">
        <f t="shared" si="44"/>
        <v>0.20099999999999874</v>
      </c>
      <c r="Q124" s="151">
        <f t="shared" si="45"/>
        <v>12.57254999999992</v>
      </c>
      <c r="R124" s="217">
        <f t="shared" si="46"/>
        <v>0.0740586</v>
      </c>
      <c r="S124" s="217">
        <f t="shared" si="47"/>
        <v>91.280186844</v>
      </c>
      <c r="T124" s="115">
        <v>67</v>
      </c>
    </row>
    <row r="125" spans="1:20" ht="15">
      <c r="A125" s="155">
        <v>68</v>
      </c>
      <c r="B125" s="178">
        <v>34.7</v>
      </c>
      <c r="C125" s="211">
        <v>77</v>
      </c>
      <c r="D125" s="211">
        <v>84.5</v>
      </c>
      <c r="E125" s="175">
        <f t="shared" si="36"/>
        <v>7.5</v>
      </c>
      <c r="F125" s="175">
        <f t="shared" si="37"/>
        <v>7.799999999999997</v>
      </c>
      <c r="G125" s="151">
        <f t="shared" si="38"/>
        <v>332.43599999999986</v>
      </c>
      <c r="H125" s="151">
        <f t="shared" si="39"/>
        <v>207.5579999999999</v>
      </c>
      <c r="I125" s="151">
        <f t="shared" si="40"/>
        <v>124.87799999999997</v>
      </c>
      <c r="J125" s="151">
        <f t="shared" si="41"/>
        <v>332.43599999999986</v>
      </c>
      <c r="K125" s="151">
        <f t="shared" si="42"/>
        <v>0.14952230000000002</v>
      </c>
      <c r="L125" s="151">
        <f t="shared" si="43"/>
        <v>6.372640426</v>
      </c>
      <c r="M125" s="155">
        <v>68</v>
      </c>
      <c r="N125" s="208">
        <v>74.5</v>
      </c>
      <c r="O125" s="208">
        <v>74.8</v>
      </c>
      <c r="P125" s="109">
        <f t="shared" si="44"/>
        <v>0.29999999999999716</v>
      </c>
      <c r="Q125" s="151">
        <f t="shared" si="45"/>
        <v>18.764999999999823</v>
      </c>
      <c r="R125" s="217">
        <f t="shared" si="46"/>
        <v>0.0556241</v>
      </c>
      <c r="S125" s="217">
        <f t="shared" si="47"/>
        <v>68.558928214</v>
      </c>
      <c r="T125" s="155">
        <v>68</v>
      </c>
    </row>
    <row r="126" spans="1:20" ht="15">
      <c r="A126" s="192">
        <v>69</v>
      </c>
      <c r="B126" s="178">
        <v>31.7</v>
      </c>
      <c r="C126" s="209">
        <v>31</v>
      </c>
      <c r="D126" s="209">
        <v>31</v>
      </c>
      <c r="E126" s="175">
        <f t="shared" si="36"/>
        <v>0</v>
      </c>
      <c r="F126" s="175">
        <f t="shared" si="37"/>
        <v>0</v>
      </c>
      <c r="G126" s="151">
        <f t="shared" si="38"/>
        <v>0</v>
      </c>
      <c r="H126" s="151">
        <f t="shared" si="39"/>
        <v>0</v>
      </c>
      <c r="I126" s="151">
        <f t="shared" si="40"/>
        <v>0</v>
      </c>
      <c r="J126" s="151">
        <f t="shared" si="41"/>
        <v>0</v>
      </c>
      <c r="K126" s="151">
        <f t="shared" si="42"/>
        <v>0.1365953</v>
      </c>
      <c r="L126" s="151">
        <f t="shared" si="43"/>
        <v>5.821691685999999</v>
      </c>
      <c r="M126" s="192">
        <v>69</v>
      </c>
      <c r="N126" s="208">
        <v>30.6</v>
      </c>
      <c r="O126" s="208">
        <v>30.6</v>
      </c>
      <c r="P126" s="109">
        <f t="shared" si="44"/>
        <v>0</v>
      </c>
      <c r="Q126" s="151">
        <f t="shared" si="45"/>
        <v>0</v>
      </c>
      <c r="R126" s="217">
        <f t="shared" si="46"/>
        <v>0.0508151</v>
      </c>
      <c r="S126" s="217">
        <f t="shared" si="47"/>
        <v>62.631643354</v>
      </c>
      <c r="T126" s="192">
        <v>69</v>
      </c>
    </row>
    <row r="127" spans="1:20" ht="15">
      <c r="A127" s="153">
        <v>70</v>
      </c>
      <c r="B127" s="193">
        <v>30.9</v>
      </c>
      <c r="C127" s="209">
        <v>57.334</v>
      </c>
      <c r="D127" s="209">
        <v>64.988</v>
      </c>
      <c r="E127" s="175">
        <f t="shared" si="36"/>
        <v>7.653999999999996</v>
      </c>
      <c r="F127" s="175">
        <f t="shared" si="37"/>
        <v>11.817999999999998</v>
      </c>
      <c r="G127" s="151">
        <f t="shared" si="38"/>
        <v>503.6831599999999</v>
      </c>
      <c r="H127" s="151">
        <f t="shared" si="39"/>
        <v>314.4769799999999</v>
      </c>
      <c r="I127" s="151">
        <f t="shared" si="40"/>
        <v>189.20618</v>
      </c>
      <c r="J127" s="151">
        <f t="shared" si="41"/>
        <v>503.68315999999993</v>
      </c>
      <c r="K127" s="151">
        <f t="shared" si="42"/>
        <v>0.1331481</v>
      </c>
      <c r="L127" s="151">
        <f t="shared" si="43"/>
        <v>5.674772021999999</v>
      </c>
      <c r="M127" s="153">
        <v>70</v>
      </c>
      <c r="N127" s="208">
        <v>47.176</v>
      </c>
      <c r="O127" s="208">
        <v>51.34</v>
      </c>
      <c r="P127" s="109">
        <f t="shared" si="44"/>
        <v>4.1640000000000015</v>
      </c>
      <c r="Q127" s="151">
        <f t="shared" si="45"/>
        <v>260.4582000000001</v>
      </c>
      <c r="R127" s="217">
        <f t="shared" si="46"/>
        <v>0.0495327</v>
      </c>
      <c r="S127" s="217">
        <f t="shared" si="47"/>
        <v>61.051034058</v>
      </c>
      <c r="T127" s="153">
        <v>70</v>
      </c>
    </row>
    <row r="128" spans="1:19" ht="15">
      <c r="A128" s="156"/>
      <c r="B128" s="115">
        <f>SUM(B108:B127)</f>
        <v>719.3000000000001</v>
      </c>
      <c r="C128" s="115" t="s">
        <v>10</v>
      </c>
      <c r="D128" s="115"/>
      <c r="E128" s="158">
        <f>SUM(E108:E127)</f>
        <v>66.147</v>
      </c>
      <c r="F128" s="158">
        <f>SUM(F108:F127)</f>
        <v>105.09299999999996</v>
      </c>
      <c r="G128" s="151">
        <f t="shared" si="38"/>
        <v>4479.063659999998</v>
      </c>
      <c r="H128" s="151">
        <f t="shared" si="39"/>
        <v>2796.5247299999987</v>
      </c>
      <c r="I128" s="151">
        <f t="shared" si="40"/>
        <v>1682.5389299999995</v>
      </c>
      <c r="J128" s="151">
        <f aca="true" t="shared" si="48" ref="J128">SUM(J108:J127)</f>
        <v>4479.063659999999</v>
      </c>
      <c r="K128" s="151">
        <f t="shared" si="42"/>
        <v>3.0994637000000007</v>
      </c>
      <c r="L128" s="151">
        <f t="shared" si="43"/>
        <v>132.099142894</v>
      </c>
      <c r="M128" s="154"/>
      <c r="N128" s="115" t="s">
        <v>10</v>
      </c>
      <c r="O128" s="115"/>
      <c r="P128" s="194">
        <f>SUM(P108:P127)</f>
        <v>38.94599999999996</v>
      </c>
      <c r="Q128" s="151">
        <f t="shared" si="45"/>
        <v>2436.0722999999975</v>
      </c>
      <c r="R128" s="217">
        <f t="shared" si="46"/>
        <v>1.1530379000000002</v>
      </c>
      <c r="S128" s="151">
        <f t="shared" si="47"/>
        <v>1421.165333266</v>
      </c>
    </row>
    <row r="129" spans="1:19" ht="15.75">
      <c r="A129" s="28"/>
      <c r="B129" s="145"/>
      <c r="C129" s="43"/>
      <c r="D129" s="10" t="s">
        <v>21</v>
      </c>
      <c r="E129" s="10"/>
      <c r="F129" s="67"/>
      <c r="G129" s="10"/>
      <c r="I129" s="10"/>
      <c r="J129" s="10"/>
      <c r="K129" s="15"/>
      <c r="L129" s="200">
        <f>L128+L88+L53+L23</f>
        <v>486.230628008</v>
      </c>
      <c r="M129" s="15"/>
      <c r="N129" s="10"/>
      <c r="O129" s="10"/>
      <c r="P129" s="10"/>
      <c r="Q129" s="10"/>
      <c r="R129" s="217">
        <f>R128+R88+R53+R23</f>
        <v>4.2441028</v>
      </c>
      <c r="S129" s="151">
        <f>S128+S88+S53+S23</f>
        <v>5231.026465112</v>
      </c>
    </row>
    <row r="130" spans="1:17" ht="15.75">
      <c r="A130" s="28"/>
      <c r="B130" s="32"/>
      <c r="C130" s="32"/>
      <c r="D130" s="36" t="s">
        <v>28</v>
      </c>
      <c r="E130" s="89">
        <f>E128+E88+E53+E23</f>
        <v>210.04399999999993</v>
      </c>
      <c r="F130" s="17">
        <f>F128+F88+F53+F23</f>
        <v>320.59099999999995</v>
      </c>
      <c r="G130" s="199">
        <f>G128+G88+G53+G23</f>
        <v>13663.588419999995</v>
      </c>
      <c r="H130" s="199"/>
      <c r="I130" s="144"/>
      <c r="J130" s="144">
        <f>J128+J88+J53+J23</f>
        <v>13663.588419999996</v>
      </c>
      <c r="K130" s="58"/>
      <c r="L130" s="144">
        <f>L128+L88+L53+L23</f>
        <v>486.230628008</v>
      </c>
      <c r="M130" s="58"/>
      <c r="N130" s="35"/>
      <c r="O130" s="28"/>
      <c r="P130" s="34" t="s">
        <v>4</v>
      </c>
      <c r="Q130" s="58" t="s">
        <v>6</v>
      </c>
    </row>
    <row r="131" spans="1:19" ht="15.75">
      <c r="A131" s="28"/>
      <c r="B131" s="137">
        <f>B128+B88+B53+B23</f>
        <v>2647.6</v>
      </c>
      <c r="C131" s="137" t="s">
        <v>10</v>
      </c>
      <c r="D131" s="138" t="s">
        <v>12</v>
      </c>
      <c r="E131" s="136">
        <f>E130+P131</f>
        <v>320.5909999999999</v>
      </c>
      <c r="F131" s="222">
        <f>F128+F88+F53+F23</f>
        <v>320.59099999999995</v>
      </c>
      <c r="G131" s="139">
        <f>F131*42.62</f>
        <v>13663.588419999996</v>
      </c>
      <c r="H131" s="139">
        <f aca="true" t="shared" si="49" ref="H131:J131">H128+H88+H53+H23</f>
        <v>8530.926509999998</v>
      </c>
      <c r="I131" s="139">
        <f t="shared" si="49"/>
        <v>5132.661909999999</v>
      </c>
      <c r="J131" s="139">
        <f t="shared" si="49"/>
        <v>13663.588419999996</v>
      </c>
      <c r="K131" s="139">
        <f>K128+K88+K53+K23</f>
        <v>11.408508400000002</v>
      </c>
      <c r="L131" s="139">
        <f>G131+L129</f>
        <v>14149.819048007996</v>
      </c>
      <c r="M131" s="140"/>
      <c r="N131" s="19" t="s">
        <v>10</v>
      </c>
      <c r="O131" s="28"/>
      <c r="P131" s="222">
        <f>P128+P88+P53+P23</f>
        <v>110.54699999999997</v>
      </c>
      <c r="Q131" s="223">
        <f>Q128+Q88+Q53+Q23</f>
        <v>6914.714849999997</v>
      </c>
      <c r="R131" s="105"/>
      <c r="S131" s="105"/>
    </row>
    <row r="132" spans="1:19" ht="15.75">
      <c r="A132" s="28"/>
      <c r="B132" s="138"/>
      <c r="C132" s="138" t="s">
        <v>23</v>
      </c>
      <c r="D132" s="138" t="s">
        <v>106</v>
      </c>
      <c r="E132" s="138"/>
      <c r="F132" s="137">
        <v>332</v>
      </c>
      <c r="G132" s="138"/>
      <c r="H132" s="138"/>
      <c r="I132" s="138"/>
      <c r="J132" s="138"/>
      <c r="K132" s="138" t="s">
        <v>24</v>
      </c>
      <c r="L132" s="218">
        <v>14149.84</v>
      </c>
      <c r="M132" s="105"/>
      <c r="N132" s="43"/>
      <c r="O132" s="28" t="s">
        <v>19</v>
      </c>
      <c r="P132" s="28"/>
      <c r="Q132" s="28"/>
      <c r="R132" s="105"/>
      <c r="S132" s="105"/>
    </row>
    <row r="133" spans="1:19" ht="15.75">
      <c r="A133" s="28"/>
      <c r="B133" s="138"/>
      <c r="C133" s="138"/>
      <c r="D133" s="138"/>
      <c r="E133" s="137" t="s">
        <v>22</v>
      </c>
      <c r="F133" s="222">
        <f>F132-F131</f>
        <v>11.409000000000049</v>
      </c>
      <c r="G133" s="138"/>
      <c r="H133" s="138"/>
      <c r="I133" s="138"/>
      <c r="J133" s="138"/>
      <c r="K133" s="141"/>
      <c r="L133" s="139">
        <f>L132-L131</f>
        <v>0.020951992004484055</v>
      </c>
      <c r="M133" s="105"/>
      <c r="N133" s="54"/>
      <c r="O133" s="28" t="s">
        <v>18</v>
      </c>
      <c r="P133" s="28"/>
      <c r="Q133" s="28"/>
      <c r="R133" s="105"/>
      <c r="S133" s="105"/>
    </row>
    <row r="134" spans="1:19" ht="15.75">
      <c r="A134" s="28"/>
      <c r="B134" s="142"/>
      <c r="C134" s="142"/>
      <c r="D134" s="142"/>
      <c r="E134" s="142" t="s">
        <v>6</v>
      </c>
      <c r="F134" s="219">
        <f>F133*42.62</f>
        <v>486.25158000000204</v>
      </c>
      <c r="G134" s="142"/>
      <c r="H134" s="142"/>
      <c r="I134" s="142"/>
      <c r="J134" s="142"/>
      <c r="K134" s="143" t="s">
        <v>33</v>
      </c>
      <c r="L134" s="144"/>
      <c r="M134" s="105"/>
      <c r="N134" s="55"/>
      <c r="O134" s="28" t="s">
        <v>17</v>
      </c>
      <c r="P134" s="28"/>
      <c r="Q134" s="28" t="s">
        <v>126</v>
      </c>
      <c r="R134" s="105"/>
      <c r="S134" s="105"/>
    </row>
    <row r="135" spans="16:19" ht="15">
      <c r="P135" t="s">
        <v>123</v>
      </c>
      <c r="Q135" s="221">
        <v>12146.05</v>
      </c>
      <c r="R135" s="105">
        <v>9.854488</v>
      </c>
      <c r="S135" s="105" t="s">
        <v>121</v>
      </c>
    </row>
    <row r="136" spans="16:19" ht="15">
      <c r="P136" t="s">
        <v>124</v>
      </c>
      <c r="Q136" s="105">
        <v>6914.71</v>
      </c>
      <c r="R136" s="105">
        <v>5.61013</v>
      </c>
      <c r="S136" s="105" t="s">
        <v>121</v>
      </c>
    </row>
    <row r="137" spans="16:19" ht="15">
      <c r="P137" t="s">
        <v>22</v>
      </c>
      <c r="Q137" s="105">
        <f>Q135-Q136</f>
        <v>5231.339999999999</v>
      </c>
      <c r="R137" s="105">
        <f>R135-R136</f>
        <v>4.244358</v>
      </c>
      <c r="S137" s="105" t="s">
        <v>121</v>
      </c>
    </row>
  </sheetData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workbookViewId="0" topLeftCell="A116">
      <selection activeCell="U137" sqref="U137"/>
    </sheetView>
  </sheetViews>
  <sheetFormatPr defaultColWidth="9.140625" defaultRowHeight="15"/>
  <cols>
    <col min="1" max="1" width="4.8515625" style="0" customWidth="1"/>
    <col min="3" max="3" width="10.57421875" style="0" customWidth="1"/>
    <col min="6" max="6" width="10.421875" style="0" customWidth="1"/>
    <col min="10" max="10" width="9.8515625" style="0" customWidth="1"/>
    <col min="13" max="13" width="5.8515625" style="0" customWidth="1"/>
    <col min="20" max="20" width="5.57421875" style="0" customWidth="1"/>
  </cols>
  <sheetData>
    <row r="1" spans="1:18" ht="15">
      <c r="A1" s="146" t="s">
        <v>5</v>
      </c>
      <c r="B1" s="146"/>
      <c r="C1" s="146"/>
      <c r="D1" s="115" t="s">
        <v>150</v>
      </c>
      <c r="E1" s="146" t="s">
        <v>31</v>
      </c>
      <c r="F1" s="146"/>
      <c r="G1" s="115" t="s">
        <v>6</v>
      </c>
      <c r="H1" s="115" t="s">
        <v>27</v>
      </c>
      <c r="I1" s="115" t="s">
        <v>26</v>
      </c>
      <c r="J1" s="115" t="s">
        <v>6</v>
      </c>
      <c r="K1" s="115" t="s">
        <v>22</v>
      </c>
      <c r="L1" s="115" t="s">
        <v>6</v>
      </c>
      <c r="M1" s="146"/>
      <c r="N1" s="146" t="s">
        <v>8</v>
      </c>
      <c r="O1" s="146"/>
      <c r="P1" s="115" t="s">
        <v>149</v>
      </c>
      <c r="Q1" s="146" t="s">
        <v>31</v>
      </c>
      <c r="R1" s="165" t="s">
        <v>22</v>
      </c>
    </row>
    <row r="2" spans="1:20" ht="15">
      <c r="A2" s="115" t="s">
        <v>0</v>
      </c>
      <c r="B2" s="115" t="s">
        <v>1</v>
      </c>
      <c r="C2" s="115" t="s">
        <v>2</v>
      </c>
      <c r="D2" s="115" t="s">
        <v>3</v>
      </c>
      <c r="E2" s="148" t="s">
        <v>4</v>
      </c>
      <c r="F2" s="148" t="s">
        <v>11</v>
      </c>
      <c r="G2" s="115">
        <v>42.62</v>
      </c>
      <c r="H2" s="115">
        <v>26.61</v>
      </c>
      <c r="I2" s="115">
        <v>16.01</v>
      </c>
      <c r="J2" s="115" t="s">
        <v>14</v>
      </c>
      <c r="K2" s="115"/>
      <c r="L2" s="115" t="s">
        <v>22</v>
      </c>
      <c r="M2" s="115" t="s">
        <v>0</v>
      </c>
      <c r="N2" s="115" t="s">
        <v>2</v>
      </c>
      <c r="O2" s="115" t="s">
        <v>25</v>
      </c>
      <c r="P2" s="148" t="s">
        <v>4</v>
      </c>
      <c r="Q2" s="115">
        <v>62.55</v>
      </c>
      <c r="R2" s="227">
        <v>0.000895</v>
      </c>
      <c r="S2" s="114" t="s">
        <v>6</v>
      </c>
      <c r="T2" s="115" t="s">
        <v>0</v>
      </c>
    </row>
    <row r="3" spans="1:20" ht="15">
      <c r="A3" s="149">
        <v>1</v>
      </c>
      <c r="B3" s="115">
        <v>31.3</v>
      </c>
      <c r="C3" s="206">
        <v>58.45</v>
      </c>
      <c r="D3" s="206">
        <v>61.839</v>
      </c>
      <c r="E3" s="109">
        <f>D3-C3</f>
        <v>3.388999999999996</v>
      </c>
      <c r="F3" s="109">
        <f>E3+P3</f>
        <v>5.49199999999999</v>
      </c>
      <c r="G3" s="150">
        <f>42.62*F3</f>
        <v>234.06903999999957</v>
      </c>
      <c r="H3" s="150">
        <f>26.61*F3</f>
        <v>146.14211999999975</v>
      </c>
      <c r="I3" s="150">
        <f>16.01*F3</f>
        <v>87.92691999999985</v>
      </c>
      <c r="J3" s="150">
        <f>H3+I3</f>
        <v>234.0690399999996</v>
      </c>
      <c r="K3" s="151">
        <v>0.0839466</v>
      </c>
      <c r="L3" s="151">
        <v>3.5778040919999996</v>
      </c>
      <c r="M3" s="149">
        <v>1</v>
      </c>
      <c r="N3" s="208">
        <v>51.38</v>
      </c>
      <c r="O3" s="208">
        <v>53.483</v>
      </c>
      <c r="P3" s="109">
        <f>O3-N3</f>
        <v>2.1029999999999944</v>
      </c>
      <c r="Q3" s="151">
        <f>62.55*P3</f>
        <v>131.54264999999964</v>
      </c>
      <c r="R3" s="216">
        <f>0.000895*B3</f>
        <v>0.0280135</v>
      </c>
      <c r="S3" s="151">
        <f>1232.54*R3</f>
        <v>34.52775929</v>
      </c>
      <c r="T3" s="149">
        <v>1</v>
      </c>
    </row>
    <row r="4" spans="1:20" ht="15">
      <c r="A4" s="149">
        <v>2</v>
      </c>
      <c r="B4" s="115">
        <v>31.1</v>
      </c>
      <c r="C4" s="207">
        <v>57</v>
      </c>
      <c r="D4" s="211">
        <v>62.554</v>
      </c>
      <c r="E4" s="109">
        <f aca="true" t="shared" si="0" ref="E4:E22">D4-C4</f>
        <v>5.554000000000002</v>
      </c>
      <c r="F4" s="109">
        <f aca="true" t="shared" si="1" ref="F4:F22">E4+P4</f>
        <v>10.949999999999989</v>
      </c>
      <c r="G4" s="150">
        <f aca="true" t="shared" si="2" ref="G4:G23">42.62*F4</f>
        <v>466.6889999999995</v>
      </c>
      <c r="H4" s="150">
        <f aca="true" t="shared" si="3" ref="H4:H23">26.61*F4</f>
        <v>291.37949999999967</v>
      </c>
      <c r="I4" s="150">
        <f aca="true" t="shared" si="4" ref="I4:I23">16.01*F4</f>
        <v>175.30949999999984</v>
      </c>
      <c r="J4" s="150">
        <f aca="true" t="shared" si="5" ref="J4:J23">H4+I4</f>
        <v>466.6889999999995</v>
      </c>
      <c r="K4" s="151">
        <v>0.0834102</v>
      </c>
      <c r="L4" s="151">
        <v>3.554942724</v>
      </c>
      <c r="M4" s="149">
        <v>2</v>
      </c>
      <c r="N4" s="209">
        <v>138</v>
      </c>
      <c r="O4" s="209">
        <v>143.396</v>
      </c>
      <c r="P4" s="109">
        <f aca="true" t="shared" si="6" ref="P4:P22">O4-N4</f>
        <v>5.395999999999987</v>
      </c>
      <c r="Q4" s="151">
        <f aca="true" t="shared" si="7" ref="Q4:Q23">62.55*P4</f>
        <v>337.5197999999991</v>
      </c>
      <c r="R4" s="216">
        <f aca="true" t="shared" si="8" ref="R4:R23">0.000895*B4</f>
        <v>0.0278345</v>
      </c>
      <c r="S4" s="151">
        <f aca="true" t="shared" si="9" ref="S4:S23">1232.54*R4</f>
        <v>34.30713463</v>
      </c>
      <c r="T4" s="149">
        <v>2</v>
      </c>
    </row>
    <row r="5" spans="1:20" ht="15">
      <c r="A5" s="115">
        <v>3</v>
      </c>
      <c r="B5" s="115">
        <v>34.7</v>
      </c>
      <c r="C5" s="208">
        <v>187.75</v>
      </c>
      <c r="D5" s="208">
        <v>190.96</v>
      </c>
      <c r="E5" s="109">
        <f t="shared" si="0"/>
        <v>3.210000000000008</v>
      </c>
      <c r="F5" s="109">
        <f t="shared" si="1"/>
        <v>8.388000000000009</v>
      </c>
      <c r="G5" s="150">
        <f t="shared" si="2"/>
        <v>357.49656000000033</v>
      </c>
      <c r="H5" s="150">
        <f t="shared" si="3"/>
        <v>223.20468000000022</v>
      </c>
      <c r="I5" s="150">
        <f t="shared" si="4"/>
        <v>134.29188000000016</v>
      </c>
      <c r="J5" s="150">
        <f t="shared" si="5"/>
        <v>357.4965600000004</v>
      </c>
      <c r="K5" s="151">
        <v>0.0930654</v>
      </c>
      <c r="L5" s="151">
        <v>3.966447348</v>
      </c>
      <c r="M5" s="115">
        <v>3</v>
      </c>
      <c r="N5" s="208">
        <v>6.89</v>
      </c>
      <c r="O5" s="208">
        <v>12.068</v>
      </c>
      <c r="P5" s="109">
        <f t="shared" si="6"/>
        <v>5.178</v>
      </c>
      <c r="Q5" s="151">
        <f t="shared" si="7"/>
        <v>323.8839</v>
      </c>
      <c r="R5" s="216">
        <f t="shared" si="8"/>
        <v>0.0310565</v>
      </c>
      <c r="S5" s="151">
        <f t="shared" si="9"/>
        <v>38.27837851</v>
      </c>
      <c r="T5" s="115">
        <v>3</v>
      </c>
    </row>
    <row r="6" spans="1:20" ht="15">
      <c r="A6" s="155">
        <v>4</v>
      </c>
      <c r="B6" s="115">
        <v>45.9</v>
      </c>
      <c r="C6" s="209">
        <v>64.381</v>
      </c>
      <c r="D6" s="209">
        <v>67.912</v>
      </c>
      <c r="E6" s="109">
        <f t="shared" si="0"/>
        <v>3.531000000000006</v>
      </c>
      <c r="F6" s="109">
        <f t="shared" si="1"/>
        <v>5.788000000000004</v>
      </c>
      <c r="G6" s="150">
        <f t="shared" si="2"/>
        <v>246.68456000000015</v>
      </c>
      <c r="H6" s="150">
        <f t="shared" si="3"/>
        <v>154.0186800000001</v>
      </c>
      <c r="I6" s="150">
        <f t="shared" si="4"/>
        <v>92.66588000000007</v>
      </c>
      <c r="J6" s="150">
        <f t="shared" si="5"/>
        <v>246.68456000000018</v>
      </c>
      <c r="K6" s="151">
        <v>0.1231038</v>
      </c>
      <c r="L6" s="151">
        <v>5.246683956</v>
      </c>
      <c r="M6" s="155">
        <v>4</v>
      </c>
      <c r="N6" s="209">
        <v>57.613</v>
      </c>
      <c r="O6" s="209">
        <v>59.87</v>
      </c>
      <c r="P6" s="109">
        <f t="shared" si="6"/>
        <v>2.256999999999998</v>
      </c>
      <c r="Q6" s="151">
        <f t="shared" si="7"/>
        <v>141.17534999999987</v>
      </c>
      <c r="R6" s="216">
        <f t="shared" si="8"/>
        <v>0.0410805</v>
      </c>
      <c r="S6" s="151">
        <f t="shared" si="9"/>
        <v>50.633359469999995</v>
      </c>
      <c r="T6" s="155">
        <v>4</v>
      </c>
    </row>
    <row r="7" spans="1:20" ht="15">
      <c r="A7" s="153">
        <v>5</v>
      </c>
      <c r="B7" s="156">
        <v>31</v>
      </c>
      <c r="C7" s="209">
        <v>152.1</v>
      </c>
      <c r="D7" s="209">
        <v>152.1</v>
      </c>
      <c r="E7" s="109">
        <f t="shared" si="0"/>
        <v>0</v>
      </c>
      <c r="F7" s="109">
        <f t="shared" si="1"/>
        <v>0.20000000000001705</v>
      </c>
      <c r="G7" s="150">
        <f t="shared" si="2"/>
        <v>8.524000000000726</v>
      </c>
      <c r="H7" s="150">
        <f t="shared" si="3"/>
        <v>5.322000000000454</v>
      </c>
      <c r="I7" s="150">
        <f t="shared" si="4"/>
        <v>3.2020000000002735</v>
      </c>
      <c r="J7" s="150">
        <f t="shared" si="5"/>
        <v>8.524000000000727</v>
      </c>
      <c r="K7" s="151">
        <v>0.083142</v>
      </c>
      <c r="L7" s="151">
        <v>3.5435120399999995</v>
      </c>
      <c r="M7" s="153">
        <v>5</v>
      </c>
      <c r="N7" s="209">
        <v>218.041</v>
      </c>
      <c r="O7" s="209">
        <v>218.241</v>
      </c>
      <c r="P7" s="109">
        <f t="shared" si="6"/>
        <v>0.20000000000001705</v>
      </c>
      <c r="Q7" s="151">
        <f t="shared" si="7"/>
        <v>12.510000000001066</v>
      </c>
      <c r="R7" s="216">
        <f t="shared" si="8"/>
        <v>0.027745</v>
      </c>
      <c r="S7" s="151">
        <f t="shared" si="9"/>
        <v>34.1968223</v>
      </c>
      <c r="T7" s="153">
        <v>5</v>
      </c>
    </row>
    <row r="8" spans="1:20" ht="15">
      <c r="A8" s="153">
        <v>6</v>
      </c>
      <c r="B8" s="115">
        <v>31.2</v>
      </c>
      <c r="C8" s="209">
        <v>24.2</v>
      </c>
      <c r="D8" s="209">
        <v>26.04</v>
      </c>
      <c r="E8" s="109">
        <f t="shared" si="0"/>
        <v>1.8399999999999999</v>
      </c>
      <c r="F8" s="109">
        <f t="shared" si="1"/>
        <v>2.8000000000000007</v>
      </c>
      <c r="G8" s="150">
        <f t="shared" si="2"/>
        <v>119.33600000000003</v>
      </c>
      <c r="H8" s="150">
        <f t="shared" si="3"/>
        <v>74.50800000000002</v>
      </c>
      <c r="I8" s="150">
        <f t="shared" si="4"/>
        <v>44.82800000000002</v>
      </c>
      <c r="J8" s="150">
        <f t="shared" si="5"/>
        <v>119.33600000000004</v>
      </c>
      <c r="K8" s="151">
        <v>0.0836784</v>
      </c>
      <c r="L8" s="151">
        <v>3.5663734079999996</v>
      </c>
      <c r="M8" s="153">
        <v>6</v>
      </c>
      <c r="N8" s="209">
        <v>15.27</v>
      </c>
      <c r="O8" s="209">
        <v>16.23</v>
      </c>
      <c r="P8" s="109">
        <f t="shared" si="6"/>
        <v>0.9600000000000009</v>
      </c>
      <c r="Q8" s="151">
        <f t="shared" si="7"/>
        <v>60.04800000000005</v>
      </c>
      <c r="R8" s="216">
        <f t="shared" si="8"/>
        <v>0.027923999999999997</v>
      </c>
      <c r="S8" s="151">
        <f t="shared" si="9"/>
        <v>34.41744695999999</v>
      </c>
      <c r="T8" s="153">
        <v>6</v>
      </c>
    </row>
    <row r="9" spans="1:20" ht="15">
      <c r="A9" s="115">
        <v>7</v>
      </c>
      <c r="B9" s="115">
        <v>34.6</v>
      </c>
      <c r="C9" s="209">
        <v>137.029</v>
      </c>
      <c r="D9" s="209">
        <v>142.767</v>
      </c>
      <c r="E9" s="109">
        <f t="shared" si="0"/>
        <v>5.7379999999999995</v>
      </c>
      <c r="F9" s="109">
        <f t="shared" si="1"/>
        <v>9.711999999999989</v>
      </c>
      <c r="G9" s="150">
        <f t="shared" si="2"/>
        <v>413.9254399999995</v>
      </c>
      <c r="H9" s="150">
        <f t="shared" si="3"/>
        <v>258.4363199999997</v>
      </c>
      <c r="I9" s="150">
        <f t="shared" si="4"/>
        <v>155.48911999999984</v>
      </c>
      <c r="J9" s="150">
        <f t="shared" si="5"/>
        <v>413.9254399999995</v>
      </c>
      <c r="K9" s="151">
        <v>0.0927972</v>
      </c>
      <c r="L9" s="151">
        <v>3.9550166639999995</v>
      </c>
      <c r="M9" s="115">
        <v>7</v>
      </c>
      <c r="N9" s="208">
        <v>86.135</v>
      </c>
      <c r="O9" s="208">
        <v>90.109</v>
      </c>
      <c r="P9" s="109">
        <f t="shared" si="6"/>
        <v>3.9739999999999895</v>
      </c>
      <c r="Q9" s="151">
        <f t="shared" si="7"/>
        <v>248.57369999999935</v>
      </c>
      <c r="R9" s="216">
        <f t="shared" si="8"/>
        <v>0.030967</v>
      </c>
      <c r="S9" s="151">
        <f t="shared" si="9"/>
        <v>38.168066180000004</v>
      </c>
      <c r="T9" s="115">
        <v>7</v>
      </c>
    </row>
    <row r="10" spans="1:20" ht="15">
      <c r="A10" s="153">
        <v>8</v>
      </c>
      <c r="B10" s="115">
        <v>45.9</v>
      </c>
      <c r="C10" s="209">
        <v>1.582</v>
      </c>
      <c r="D10" s="209">
        <v>1.582</v>
      </c>
      <c r="E10" s="109">
        <f t="shared" si="0"/>
        <v>0</v>
      </c>
      <c r="F10" s="109">
        <f t="shared" si="1"/>
        <v>0</v>
      </c>
      <c r="G10" s="150">
        <f t="shared" si="2"/>
        <v>0</v>
      </c>
      <c r="H10" s="150">
        <f t="shared" si="3"/>
        <v>0</v>
      </c>
      <c r="I10" s="150">
        <f t="shared" si="4"/>
        <v>0</v>
      </c>
      <c r="J10" s="150">
        <f t="shared" si="5"/>
        <v>0</v>
      </c>
      <c r="K10" s="151">
        <v>0.1231038</v>
      </c>
      <c r="L10" s="151">
        <v>5.246683956</v>
      </c>
      <c r="M10" s="153">
        <v>8</v>
      </c>
      <c r="N10" s="208">
        <v>1.084</v>
      </c>
      <c r="O10" s="208">
        <v>1.084</v>
      </c>
      <c r="P10" s="109">
        <f t="shared" si="6"/>
        <v>0</v>
      </c>
      <c r="Q10" s="151">
        <f t="shared" si="7"/>
        <v>0</v>
      </c>
      <c r="R10" s="216">
        <f t="shared" si="8"/>
        <v>0.0410805</v>
      </c>
      <c r="S10" s="151">
        <f t="shared" si="9"/>
        <v>50.633359469999995</v>
      </c>
      <c r="T10" s="153">
        <v>8</v>
      </c>
    </row>
    <row r="11" spans="1:20" ht="15">
      <c r="A11" s="115">
        <v>9</v>
      </c>
      <c r="B11" s="115">
        <v>31.1</v>
      </c>
      <c r="C11" s="208">
        <v>6.515</v>
      </c>
      <c r="D11" s="208">
        <v>6.81</v>
      </c>
      <c r="E11" s="109">
        <f t="shared" si="0"/>
        <v>0.29499999999999993</v>
      </c>
      <c r="F11" s="109">
        <f t="shared" si="1"/>
        <v>0.7140000000000004</v>
      </c>
      <c r="G11" s="150">
        <f t="shared" si="2"/>
        <v>30.430680000000017</v>
      </c>
      <c r="H11" s="150">
        <f t="shared" si="3"/>
        <v>18.99954000000001</v>
      </c>
      <c r="I11" s="150">
        <f t="shared" si="4"/>
        <v>11.431140000000008</v>
      </c>
      <c r="J11" s="150">
        <f t="shared" si="5"/>
        <v>30.430680000000017</v>
      </c>
      <c r="K11" s="151">
        <v>0.0834102</v>
      </c>
      <c r="L11" s="151">
        <v>3.554942724</v>
      </c>
      <c r="M11" s="115">
        <v>9</v>
      </c>
      <c r="N11" s="208">
        <v>14.548</v>
      </c>
      <c r="O11" s="208">
        <v>14.967</v>
      </c>
      <c r="P11" s="109">
        <f t="shared" si="6"/>
        <v>0.4190000000000005</v>
      </c>
      <c r="Q11" s="151">
        <f t="shared" si="7"/>
        <v>26.208450000000028</v>
      </c>
      <c r="R11" s="216">
        <f t="shared" si="8"/>
        <v>0.0278345</v>
      </c>
      <c r="S11" s="151">
        <f t="shared" si="9"/>
        <v>34.30713463</v>
      </c>
      <c r="T11" s="115">
        <v>9</v>
      </c>
    </row>
    <row r="12" spans="1:20" ht="15">
      <c r="A12" s="115">
        <v>10</v>
      </c>
      <c r="B12" s="115">
        <v>31.2</v>
      </c>
      <c r="C12" s="210">
        <v>34.165</v>
      </c>
      <c r="D12" s="209">
        <v>34.586</v>
      </c>
      <c r="E12" s="109">
        <f t="shared" si="0"/>
        <v>0.4209999999999994</v>
      </c>
      <c r="F12" s="109">
        <f t="shared" si="1"/>
        <v>1.6920000000000002</v>
      </c>
      <c r="G12" s="150">
        <f t="shared" si="2"/>
        <v>72.11304</v>
      </c>
      <c r="H12" s="150">
        <f t="shared" si="3"/>
        <v>45.02412</v>
      </c>
      <c r="I12" s="150">
        <f t="shared" si="4"/>
        <v>27.088920000000005</v>
      </c>
      <c r="J12" s="150">
        <f t="shared" si="5"/>
        <v>72.11304000000001</v>
      </c>
      <c r="K12" s="151">
        <v>0.0836784</v>
      </c>
      <c r="L12" s="151">
        <v>3.5663734079999996</v>
      </c>
      <c r="M12" s="115">
        <v>10</v>
      </c>
      <c r="N12" s="208">
        <v>39.28</v>
      </c>
      <c r="O12" s="208">
        <v>40.551</v>
      </c>
      <c r="P12" s="109">
        <f t="shared" si="6"/>
        <v>1.2710000000000008</v>
      </c>
      <c r="Q12" s="151">
        <f t="shared" si="7"/>
        <v>79.50105000000005</v>
      </c>
      <c r="R12" s="216">
        <f t="shared" si="8"/>
        <v>0.027923999999999997</v>
      </c>
      <c r="S12" s="151">
        <f t="shared" si="9"/>
        <v>34.41744695999999</v>
      </c>
      <c r="T12" s="115">
        <v>10</v>
      </c>
    </row>
    <row r="13" spans="1:20" ht="15">
      <c r="A13" s="115">
        <v>11</v>
      </c>
      <c r="B13" s="115">
        <v>34.9</v>
      </c>
      <c r="C13" s="209">
        <v>87.293</v>
      </c>
      <c r="D13" s="209">
        <v>88.921</v>
      </c>
      <c r="E13" s="109">
        <f t="shared" si="0"/>
        <v>1.6280000000000001</v>
      </c>
      <c r="F13" s="109">
        <f t="shared" si="1"/>
        <v>2.8569999999999993</v>
      </c>
      <c r="G13" s="150">
        <f t="shared" si="2"/>
        <v>121.76533999999997</v>
      </c>
      <c r="H13" s="150">
        <f t="shared" si="3"/>
        <v>76.02476999999998</v>
      </c>
      <c r="I13" s="150">
        <f t="shared" si="4"/>
        <v>45.74056999999999</v>
      </c>
      <c r="J13" s="150">
        <f t="shared" si="5"/>
        <v>121.76533999999997</v>
      </c>
      <c r="K13" s="151">
        <v>0.0936018</v>
      </c>
      <c r="L13" s="151">
        <v>3.9893087159999996</v>
      </c>
      <c r="M13" s="115">
        <v>11</v>
      </c>
      <c r="N13" s="208">
        <v>62.458</v>
      </c>
      <c r="O13" s="208">
        <v>63.687</v>
      </c>
      <c r="P13" s="109">
        <f t="shared" si="6"/>
        <v>1.2289999999999992</v>
      </c>
      <c r="Q13" s="151">
        <f t="shared" si="7"/>
        <v>76.87394999999995</v>
      </c>
      <c r="R13" s="216">
        <f t="shared" si="8"/>
        <v>0.031235499999999996</v>
      </c>
      <c r="S13" s="151">
        <f t="shared" si="9"/>
        <v>38.499003169999995</v>
      </c>
      <c r="T13" s="115">
        <v>11</v>
      </c>
    </row>
    <row r="14" spans="1:20" ht="15">
      <c r="A14" s="155">
        <v>12</v>
      </c>
      <c r="B14" s="115">
        <v>46.6</v>
      </c>
      <c r="C14" s="209">
        <v>147.678</v>
      </c>
      <c r="D14" s="209">
        <v>153.88</v>
      </c>
      <c r="E14" s="109">
        <f t="shared" si="0"/>
        <v>6.201999999999998</v>
      </c>
      <c r="F14" s="109">
        <f t="shared" si="1"/>
        <v>11.700999999999993</v>
      </c>
      <c r="G14" s="150">
        <f t="shared" si="2"/>
        <v>498.6966199999997</v>
      </c>
      <c r="H14" s="150">
        <f t="shared" si="3"/>
        <v>311.3636099999998</v>
      </c>
      <c r="I14" s="150">
        <f t="shared" si="4"/>
        <v>187.33300999999992</v>
      </c>
      <c r="J14" s="150">
        <f t="shared" si="5"/>
        <v>498.6966199999997</v>
      </c>
      <c r="K14" s="151">
        <v>0.1249812</v>
      </c>
      <c r="L14" s="151">
        <v>5.326698744</v>
      </c>
      <c r="M14" s="155">
        <v>12</v>
      </c>
      <c r="N14" s="209">
        <v>124.524</v>
      </c>
      <c r="O14" s="209">
        <v>130.023</v>
      </c>
      <c r="P14" s="109">
        <f t="shared" si="6"/>
        <v>5.498999999999995</v>
      </c>
      <c r="Q14" s="151">
        <f t="shared" si="7"/>
        <v>343.9624499999997</v>
      </c>
      <c r="R14" s="216">
        <f t="shared" si="8"/>
        <v>0.041707</v>
      </c>
      <c r="S14" s="151">
        <f t="shared" si="9"/>
        <v>51.40554578</v>
      </c>
      <c r="T14" s="155">
        <v>12</v>
      </c>
    </row>
    <row r="15" spans="1:20" ht="15">
      <c r="A15" s="155">
        <v>13</v>
      </c>
      <c r="B15" s="115">
        <v>31.7</v>
      </c>
      <c r="C15" s="209">
        <v>10.926</v>
      </c>
      <c r="D15" s="209">
        <v>11.531</v>
      </c>
      <c r="E15" s="109">
        <f t="shared" si="0"/>
        <v>0.6050000000000004</v>
      </c>
      <c r="F15" s="109">
        <f t="shared" si="1"/>
        <v>1.5449999999999982</v>
      </c>
      <c r="G15" s="150">
        <f t="shared" si="2"/>
        <v>65.84789999999991</v>
      </c>
      <c r="H15" s="150">
        <f t="shared" si="3"/>
        <v>41.11244999999995</v>
      </c>
      <c r="I15" s="150">
        <f t="shared" si="4"/>
        <v>24.73544999999997</v>
      </c>
      <c r="J15" s="150">
        <f t="shared" si="5"/>
        <v>65.84789999999992</v>
      </c>
      <c r="K15" s="151">
        <v>0.0850194</v>
      </c>
      <c r="L15" s="151">
        <v>3.6235268279999997</v>
      </c>
      <c r="M15" s="155">
        <v>13</v>
      </c>
      <c r="N15" s="208">
        <v>21.914</v>
      </c>
      <c r="O15" s="208">
        <v>22.854</v>
      </c>
      <c r="P15" s="109">
        <f t="shared" si="6"/>
        <v>0.9399999999999977</v>
      </c>
      <c r="Q15" s="151">
        <f t="shared" si="7"/>
        <v>58.796999999999855</v>
      </c>
      <c r="R15" s="216">
        <f t="shared" si="8"/>
        <v>0.028371499999999997</v>
      </c>
      <c r="S15" s="151">
        <f t="shared" si="9"/>
        <v>34.969008609999996</v>
      </c>
      <c r="T15" s="155">
        <v>13</v>
      </c>
    </row>
    <row r="16" spans="1:20" ht="15">
      <c r="A16" s="115">
        <v>14</v>
      </c>
      <c r="B16" s="115">
        <v>31.2</v>
      </c>
      <c r="C16" s="209">
        <v>38.9</v>
      </c>
      <c r="D16" s="209">
        <v>40</v>
      </c>
      <c r="E16" s="109">
        <f t="shared" si="0"/>
        <v>1.1000000000000014</v>
      </c>
      <c r="F16" s="109">
        <f t="shared" si="1"/>
        <v>1.9700000000000024</v>
      </c>
      <c r="G16" s="150">
        <f t="shared" si="2"/>
        <v>83.9614000000001</v>
      </c>
      <c r="H16" s="150">
        <f t="shared" si="3"/>
        <v>52.421700000000065</v>
      </c>
      <c r="I16" s="150">
        <f t="shared" si="4"/>
        <v>31.539700000000042</v>
      </c>
      <c r="J16" s="150">
        <f t="shared" si="5"/>
        <v>83.96140000000011</v>
      </c>
      <c r="K16" s="151">
        <v>0.0836784</v>
      </c>
      <c r="L16" s="151">
        <v>3.5663734079999996</v>
      </c>
      <c r="M16" s="115">
        <v>14</v>
      </c>
      <c r="N16" s="208">
        <v>23.33</v>
      </c>
      <c r="O16" s="208">
        <v>24.2</v>
      </c>
      <c r="P16" s="109">
        <f t="shared" si="6"/>
        <v>0.870000000000001</v>
      </c>
      <c r="Q16" s="151">
        <f t="shared" si="7"/>
        <v>54.41850000000006</v>
      </c>
      <c r="R16" s="216">
        <f t="shared" si="8"/>
        <v>0.027923999999999997</v>
      </c>
      <c r="S16" s="151">
        <f t="shared" si="9"/>
        <v>34.41744695999999</v>
      </c>
      <c r="T16" s="115">
        <v>14</v>
      </c>
    </row>
    <row r="17" spans="1:20" ht="15">
      <c r="A17" s="115">
        <v>15</v>
      </c>
      <c r="B17" s="115">
        <v>35.1</v>
      </c>
      <c r="C17" s="208">
        <v>19.897</v>
      </c>
      <c r="D17" s="208">
        <v>20</v>
      </c>
      <c r="E17" s="109">
        <f t="shared" si="0"/>
        <v>0.10300000000000153</v>
      </c>
      <c r="F17" s="109">
        <f t="shared" si="1"/>
        <v>0.10999999999999943</v>
      </c>
      <c r="G17" s="150">
        <f t="shared" si="2"/>
        <v>4.688199999999975</v>
      </c>
      <c r="H17" s="150">
        <f t="shared" si="3"/>
        <v>2.9270999999999847</v>
      </c>
      <c r="I17" s="150">
        <f t="shared" si="4"/>
        <v>1.761099999999991</v>
      </c>
      <c r="J17" s="150">
        <f t="shared" si="5"/>
        <v>4.688199999999975</v>
      </c>
      <c r="K17" s="151">
        <v>0.0941382</v>
      </c>
      <c r="L17" s="151">
        <v>4.012170084</v>
      </c>
      <c r="M17" s="115">
        <v>15</v>
      </c>
      <c r="N17" s="208">
        <v>36.493</v>
      </c>
      <c r="O17" s="208">
        <v>36.5</v>
      </c>
      <c r="P17" s="109">
        <f t="shared" si="6"/>
        <v>0.006999999999997897</v>
      </c>
      <c r="Q17" s="151">
        <f t="shared" si="7"/>
        <v>0.4378499999998684</v>
      </c>
      <c r="R17" s="216">
        <f t="shared" si="8"/>
        <v>0.0314145</v>
      </c>
      <c r="S17" s="151">
        <f t="shared" si="9"/>
        <v>38.71962782999999</v>
      </c>
      <c r="T17" s="115">
        <v>15</v>
      </c>
    </row>
    <row r="18" spans="1:20" ht="15">
      <c r="A18" s="115">
        <v>16</v>
      </c>
      <c r="B18" s="115">
        <v>47.3</v>
      </c>
      <c r="C18" s="209">
        <v>201.313</v>
      </c>
      <c r="D18" s="209">
        <v>201.313</v>
      </c>
      <c r="E18" s="109">
        <f t="shared" si="0"/>
        <v>0</v>
      </c>
      <c r="F18" s="109">
        <f t="shared" si="1"/>
        <v>8.414999999999992</v>
      </c>
      <c r="G18" s="150">
        <f t="shared" si="2"/>
        <v>358.64729999999963</v>
      </c>
      <c r="H18" s="150">
        <f t="shared" si="3"/>
        <v>223.9231499999998</v>
      </c>
      <c r="I18" s="150">
        <f t="shared" si="4"/>
        <v>134.7241499999999</v>
      </c>
      <c r="J18" s="150">
        <f t="shared" si="5"/>
        <v>358.6472999999997</v>
      </c>
      <c r="K18" s="151">
        <v>0.1268586</v>
      </c>
      <c r="L18" s="151">
        <v>5.4067135319999995</v>
      </c>
      <c r="M18" s="115">
        <v>16</v>
      </c>
      <c r="N18" s="209">
        <v>201.351</v>
      </c>
      <c r="O18" s="209">
        <v>209.766</v>
      </c>
      <c r="P18" s="109">
        <f t="shared" si="6"/>
        <v>8.414999999999992</v>
      </c>
      <c r="Q18" s="151">
        <f t="shared" si="7"/>
        <v>526.3582499999994</v>
      </c>
      <c r="R18" s="216">
        <f t="shared" si="8"/>
        <v>0.042333499999999996</v>
      </c>
      <c r="S18" s="151">
        <f t="shared" si="9"/>
        <v>52.17773208999999</v>
      </c>
      <c r="T18" s="115">
        <v>16</v>
      </c>
    </row>
    <row r="19" spans="1:20" ht="15">
      <c r="A19" s="153">
        <v>17</v>
      </c>
      <c r="B19" s="156">
        <v>31.7</v>
      </c>
      <c r="C19" s="209">
        <v>27.25</v>
      </c>
      <c r="D19" s="209">
        <v>28.25</v>
      </c>
      <c r="E19" s="109">
        <f t="shared" si="0"/>
        <v>1</v>
      </c>
      <c r="F19" s="109">
        <f t="shared" si="1"/>
        <v>1.513</v>
      </c>
      <c r="G19" s="150">
        <f t="shared" si="2"/>
        <v>64.48405999999999</v>
      </c>
      <c r="H19" s="150">
        <f t="shared" si="3"/>
        <v>40.260929999999995</v>
      </c>
      <c r="I19" s="150">
        <f t="shared" si="4"/>
        <v>24.22313</v>
      </c>
      <c r="J19" s="150">
        <f t="shared" si="5"/>
        <v>64.48406</v>
      </c>
      <c r="K19" s="151">
        <v>0.0850194</v>
      </c>
      <c r="L19" s="151">
        <v>3.6235268279999997</v>
      </c>
      <c r="M19" s="153">
        <v>17</v>
      </c>
      <c r="N19" s="208">
        <v>9.487</v>
      </c>
      <c r="O19" s="208">
        <v>10</v>
      </c>
      <c r="P19" s="109">
        <f t="shared" si="6"/>
        <v>0.5129999999999999</v>
      </c>
      <c r="Q19" s="151">
        <f t="shared" si="7"/>
        <v>32.08814999999999</v>
      </c>
      <c r="R19" s="216">
        <f t="shared" si="8"/>
        <v>0.028371499999999997</v>
      </c>
      <c r="S19" s="151">
        <f t="shared" si="9"/>
        <v>34.969008609999996</v>
      </c>
      <c r="T19" s="153">
        <v>17</v>
      </c>
    </row>
    <row r="20" spans="1:20" ht="15">
      <c r="A20" s="115">
        <v>18</v>
      </c>
      <c r="B20" s="115">
        <v>31.3</v>
      </c>
      <c r="C20" s="211">
        <v>385.845</v>
      </c>
      <c r="D20" s="211">
        <v>397.157</v>
      </c>
      <c r="E20" s="109">
        <f t="shared" si="0"/>
        <v>11.311999999999955</v>
      </c>
      <c r="F20" s="109">
        <f t="shared" si="1"/>
        <v>11.548999999999978</v>
      </c>
      <c r="G20" s="150">
        <f t="shared" si="2"/>
        <v>492.21837999999906</v>
      </c>
      <c r="H20" s="150">
        <f t="shared" si="3"/>
        <v>307.3188899999994</v>
      </c>
      <c r="I20" s="150">
        <f t="shared" si="4"/>
        <v>184.89948999999967</v>
      </c>
      <c r="J20" s="150">
        <f t="shared" si="5"/>
        <v>492.21837999999906</v>
      </c>
      <c r="K20" s="151">
        <v>0.0839466</v>
      </c>
      <c r="L20" s="151">
        <v>3.5778040919999996</v>
      </c>
      <c r="M20" s="115">
        <v>18</v>
      </c>
      <c r="N20" s="211">
        <v>401.96</v>
      </c>
      <c r="O20" s="211">
        <v>402.197</v>
      </c>
      <c r="P20" s="109">
        <f t="shared" si="6"/>
        <v>0.2370000000000232</v>
      </c>
      <c r="Q20" s="151">
        <f t="shared" si="7"/>
        <v>14.82435000000145</v>
      </c>
      <c r="R20" s="216">
        <f t="shared" si="8"/>
        <v>0.0280135</v>
      </c>
      <c r="S20" s="151">
        <f t="shared" si="9"/>
        <v>34.52775929</v>
      </c>
      <c r="T20" s="115">
        <v>18</v>
      </c>
    </row>
    <row r="21" spans="1:20" ht="15">
      <c r="A21" s="157">
        <v>19</v>
      </c>
      <c r="B21" s="157">
        <v>35.5</v>
      </c>
      <c r="C21" s="208">
        <v>51.28</v>
      </c>
      <c r="D21" s="208">
        <v>56.107</v>
      </c>
      <c r="E21" s="109">
        <f t="shared" si="0"/>
        <v>4.826999999999998</v>
      </c>
      <c r="F21" s="109">
        <f t="shared" si="1"/>
        <v>11.518</v>
      </c>
      <c r="G21" s="150">
        <f t="shared" si="2"/>
        <v>490.89716</v>
      </c>
      <c r="H21" s="150">
        <f t="shared" si="3"/>
        <v>306.49398</v>
      </c>
      <c r="I21" s="150">
        <f t="shared" si="4"/>
        <v>184.40318000000002</v>
      </c>
      <c r="J21" s="150">
        <f t="shared" si="5"/>
        <v>490.89716000000004</v>
      </c>
      <c r="K21" s="151">
        <v>0.095211</v>
      </c>
      <c r="L21" s="151">
        <v>4.05789282</v>
      </c>
      <c r="M21" s="157">
        <v>19</v>
      </c>
      <c r="N21" s="208">
        <v>81.5</v>
      </c>
      <c r="O21" s="208">
        <v>88.191</v>
      </c>
      <c r="P21" s="109">
        <f t="shared" si="6"/>
        <v>6.6910000000000025</v>
      </c>
      <c r="Q21" s="151">
        <f t="shared" si="7"/>
        <v>418.52205000000015</v>
      </c>
      <c r="R21" s="216">
        <f t="shared" si="8"/>
        <v>0.031772499999999995</v>
      </c>
      <c r="S21" s="151">
        <f t="shared" si="9"/>
        <v>39.16087714999999</v>
      </c>
      <c r="T21" s="157">
        <v>19</v>
      </c>
    </row>
    <row r="22" spans="1:20" ht="15.75" thickBot="1">
      <c r="A22" s="115">
        <v>20</v>
      </c>
      <c r="B22" s="115">
        <v>47.3</v>
      </c>
      <c r="C22" s="211">
        <v>80.14</v>
      </c>
      <c r="D22" s="211">
        <v>82</v>
      </c>
      <c r="E22" s="109">
        <f t="shared" si="0"/>
        <v>1.8599999999999994</v>
      </c>
      <c r="F22" s="109">
        <f t="shared" si="1"/>
        <v>3.739999999999995</v>
      </c>
      <c r="G22" s="150">
        <f t="shared" si="2"/>
        <v>159.39879999999977</v>
      </c>
      <c r="H22" s="150">
        <f t="shared" si="3"/>
        <v>99.52139999999986</v>
      </c>
      <c r="I22" s="150">
        <f t="shared" si="4"/>
        <v>59.87739999999992</v>
      </c>
      <c r="J22" s="150">
        <f t="shared" si="5"/>
        <v>159.39879999999977</v>
      </c>
      <c r="K22" s="151">
        <v>0.1268586</v>
      </c>
      <c r="L22" s="151">
        <v>5.4067135319999995</v>
      </c>
      <c r="M22" s="115">
        <v>20</v>
      </c>
      <c r="N22" s="211">
        <v>110.12</v>
      </c>
      <c r="O22" s="211">
        <v>112</v>
      </c>
      <c r="P22" s="109">
        <f t="shared" si="6"/>
        <v>1.8799999999999955</v>
      </c>
      <c r="Q22" s="232">
        <f t="shared" si="7"/>
        <v>117.59399999999971</v>
      </c>
      <c r="R22" s="229">
        <f t="shared" si="8"/>
        <v>0.042333499999999996</v>
      </c>
      <c r="S22" s="232">
        <f t="shared" si="9"/>
        <v>52.17773208999999</v>
      </c>
      <c r="T22" s="115">
        <v>20</v>
      </c>
    </row>
    <row r="23" spans="1:19" ht="15.75" thickBot="1">
      <c r="A23" s="156"/>
      <c r="B23" s="115">
        <f>SUM(B3:B22)</f>
        <v>720.5999999999999</v>
      </c>
      <c r="C23" s="115"/>
      <c r="D23" s="115">
        <v>80.14</v>
      </c>
      <c r="E23" s="180">
        <f>SUM(E3:E22)</f>
        <v>52.61499999999997</v>
      </c>
      <c r="F23" s="158">
        <f>SUM(F3:F22)</f>
        <v>100.65399999999995</v>
      </c>
      <c r="G23" s="150">
        <f t="shared" si="2"/>
        <v>4289.8734799999975</v>
      </c>
      <c r="H23" s="150">
        <f t="shared" si="3"/>
        <v>2678.4029399999986</v>
      </c>
      <c r="I23" s="150">
        <f t="shared" si="4"/>
        <v>1611.4705399999993</v>
      </c>
      <c r="J23" s="150">
        <f t="shared" si="5"/>
        <v>4289.873479999998</v>
      </c>
      <c r="K23" s="151">
        <f aca="true" t="shared" si="10" ref="K23">0.004309*B23</f>
        <v>3.1050654</v>
      </c>
      <c r="L23" s="151">
        <f aca="true" t="shared" si="11" ref="L23">42.62*K23</f>
        <v>132.33788734799998</v>
      </c>
      <c r="M23" s="156"/>
      <c r="N23" s="156"/>
      <c r="O23" s="115" t="s">
        <v>10</v>
      </c>
      <c r="P23" s="158">
        <f>SUM(P3:P22)</f>
        <v>48.038999999999994</v>
      </c>
      <c r="Q23" s="231">
        <f t="shared" si="7"/>
        <v>3004.8394499999995</v>
      </c>
      <c r="R23" s="230">
        <f t="shared" si="8"/>
        <v>0.6449369999999999</v>
      </c>
      <c r="S23" s="231">
        <f t="shared" si="9"/>
        <v>794.9106499799998</v>
      </c>
    </row>
    <row r="24" spans="1:17" ht="15">
      <c r="A24" s="147"/>
      <c r="B24" s="147"/>
      <c r="C24" s="1"/>
      <c r="D24" s="159"/>
      <c r="E24" s="147"/>
      <c r="F24" s="147"/>
      <c r="G24" s="147"/>
      <c r="H24" s="147"/>
      <c r="I24" s="147"/>
      <c r="J24" s="147"/>
      <c r="K24" s="147"/>
      <c r="L24" s="160"/>
      <c r="M24" s="147"/>
      <c r="N24" s="147"/>
      <c r="O24" s="147"/>
      <c r="P24" s="147"/>
      <c r="Q24" s="147"/>
    </row>
    <row r="25" spans="1:17" ht="1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6" spans="1:17" ht="15">
      <c r="A26" s="147"/>
      <c r="B26" s="147"/>
      <c r="C26" s="147"/>
      <c r="D26" s="159"/>
      <c r="E26" s="159"/>
      <c r="F26" s="159"/>
      <c r="G26" s="159"/>
      <c r="H26" s="147"/>
      <c r="I26" s="147"/>
      <c r="J26" s="147"/>
      <c r="K26" s="147"/>
      <c r="L26" s="161"/>
      <c r="M26" s="147"/>
      <c r="N26" s="159"/>
      <c r="O26" s="159"/>
      <c r="P26" s="159"/>
      <c r="Q26" s="147"/>
    </row>
    <row r="27" spans="1:17" ht="1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59"/>
      <c r="O27" s="159"/>
      <c r="P27" s="159"/>
      <c r="Q27" s="147"/>
    </row>
    <row r="28" spans="1:17" ht="15">
      <c r="A28" s="162"/>
      <c r="B28" s="162"/>
      <c r="C28" s="163"/>
      <c r="D28" s="163"/>
      <c r="E28" s="147"/>
      <c r="F28" s="147"/>
      <c r="G28" s="147"/>
      <c r="H28" s="147"/>
      <c r="I28" s="147"/>
      <c r="J28" s="147"/>
      <c r="K28" s="162"/>
      <c r="L28" s="162"/>
      <c r="M28" s="162"/>
      <c r="N28" s="163"/>
      <c r="O28" s="163"/>
      <c r="P28" s="164"/>
      <c r="Q28" s="165"/>
    </row>
    <row r="29" spans="1:17" ht="1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5"/>
      <c r="O29" s="165"/>
      <c r="P29" s="165"/>
      <c r="Q29" s="165"/>
    </row>
    <row r="30" spans="1:17" ht="15">
      <c r="A30" s="162"/>
      <c r="B30" s="166"/>
      <c r="C30" s="167"/>
      <c r="D30" s="167"/>
      <c r="E30" s="168"/>
      <c r="F30" s="168"/>
      <c r="G30" s="169"/>
      <c r="H30" s="169"/>
      <c r="I30" s="169"/>
      <c r="J30" s="169"/>
      <c r="K30" s="169"/>
      <c r="L30" s="169"/>
      <c r="M30" s="162"/>
      <c r="N30" s="168"/>
      <c r="O30" s="168"/>
      <c r="P30" s="168"/>
      <c r="Q30" s="169"/>
    </row>
    <row r="31" spans="1:17" ht="15">
      <c r="A31" s="162"/>
      <c r="B31" s="170"/>
      <c r="C31" s="168"/>
      <c r="D31" s="168"/>
      <c r="E31" s="168"/>
      <c r="F31" s="168"/>
      <c r="G31" s="169"/>
      <c r="H31" s="169"/>
      <c r="I31" s="169"/>
      <c r="J31" s="169"/>
      <c r="K31" s="169"/>
      <c r="L31" s="169"/>
      <c r="M31" s="162"/>
      <c r="N31" s="168"/>
      <c r="O31" s="168"/>
      <c r="P31" s="168"/>
      <c r="Q31" s="169"/>
    </row>
    <row r="32" spans="1:17" ht="15">
      <c r="A32" s="162"/>
      <c r="B32" s="170"/>
      <c r="C32" s="168"/>
      <c r="D32" s="168"/>
      <c r="E32" s="172"/>
      <c r="F32" s="168"/>
      <c r="G32" s="169"/>
      <c r="H32" s="169"/>
      <c r="I32" s="169"/>
      <c r="J32" s="169"/>
      <c r="K32" s="169"/>
      <c r="L32" s="169"/>
      <c r="M32" s="162"/>
      <c r="N32" s="168"/>
      <c r="O32" s="168"/>
      <c r="P32" s="168"/>
      <c r="Q32" s="169"/>
    </row>
    <row r="33" spans="1:17" ht="15">
      <c r="A33" s="162"/>
      <c r="B33" s="166"/>
      <c r="C33" s="168"/>
      <c r="D33" s="168"/>
      <c r="E33" s="168"/>
      <c r="F33" s="168"/>
      <c r="G33" s="169"/>
      <c r="H33" s="169"/>
      <c r="I33" s="169"/>
      <c r="J33" s="169"/>
      <c r="K33" s="169"/>
      <c r="L33" s="169"/>
      <c r="M33" s="162"/>
      <c r="N33" s="168"/>
      <c r="O33" s="168"/>
      <c r="P33" s="168"/>
      <c r="Q33" s="169"/>
    </row>
    <row r="34" spans="1:17" ht="15">
      <c r="A34" s="162"/>
      <c r="B34" s="166"/>
      <c r="C34" s="168"/>
      <c r="D34" s="168"/>
      <c r="E34" s="168"/>
      <c r="F34" s="168"/>
      <c r="G34" s="169"/>
      <c r="H34" s="169"/>
      <c r="I34" s="169"/>
      <c r="J34" s="169"/>
      <c r="K34" s="169"/>
      <c r="L34" s="169"/>
      <c r="M34" s="162"/>
      <c r="N34" s="168"/>
      <c r="O34" s="168"/>
      <c r="P34" s="168"/>
      <c r="Q34" s="169"/>
    </row>
    <row r="35" spans="1:17" ht="15">
      <c r="A35" s="162"/>
      <c r="B35" s="166"/>
      <c r="C35" s="168"/>
      <c r="D35" s="168"/>
      <c r="E35" s="168"/>
      <c r="F35" s="168"/>
      <c r="G35" s="169"/>
      <c r="H35" s="169"/>
      <c r="I35" s="169"/>
      <c r="J35" s="169"/>
      <c r="K35" s="169"/>
      <c r="L35" s="169"/>
      <c r="M35" s="162"/>
      <c r="N35" s="168"/>
      <c r="O35" s="168"/>
      <c r="P35" s="168"/>
      <c r="Q35" s="169"/>
    </row>
    <row r="36" spans="1:18" ht="15">
      <c r="A36" s="146" t="s">
        <v>5</v>
      </c>
      <c r="B36" s="146"/>
      <c r="C36" s="146"/>
      <c r="D36" s="115" t="s">
        <v>150</v>
      </c>
      <c r="E36" s="146" t="s">
        <v>31</v>
      </c>
      <c r="F36" s="146"/>
      <c r="G36" s="115" t="s">
        <v>6</v>
      </c>
      <c r="H36" s="115" t="s">
        <v>27</v>
      </c>
      <c r="I36" s="115" t="s">
        <v>26</v>
      </c>
      <c r="J36" s="115" t="s">
        <v>6</v>
      </c>
      <c r="K36" s="115" t="s">
        <v>22</v>
      </c>
      <c r="L36" s="115" t="s">
        <v>6</v>
      </c>
      <c r="M36" s="146" t="s">
        <v>5</v>
      </c>
      <c r="N36" s="146" t="s">
        <v>8</v>
      </c>
      <c r="O36" s="146"/>
      <c r="P36" s="115" t="s">
        <v>149</v>
      </c>
      <c r="Q36" s="146" t="s">
        <v>31</v>
      </c>
      <c r="R36" s="165" t="s">
        <v>22</v>
      </c>
    </row>
    <row r="37" spans="1:20" ht="15">
      <c r="A37" s="115" t="s">
        <v>0</v>
      </c>
      <c r="B37" s="115" t="s">
        <v>1</v>
      </c>
      <c r="C37" s="115" t="s">
        <v>2</v>
      </c>
      <c r="D37" s="115" t="s">
        <v>3</v>
      </c>
      <c r="E37" s="148" t="s">
        <v>4</v>
      </c>
      <c r="F37" s="148" t="s">
        <v>11</v>
      </c>
      <c r="G37" s="115">
        <v>42.62</v>
      </c>
      <c r="H37" s="115">
        <v>26.61</v>
      </c>
      <c r="I37" s="115">
        <v>16.01</v>
      </c>
      <c r="J37" s="115" t="s">
        <v>14</v>
      </c>
      <c r="K37" s="115">
        <v>0.004309</v>
      </c>
      <c r="L37" s="115" t="s">
        <v>22</v>
      </c>
      <c r="M37" s="115" t="s">
        <v>0</v>
      </c>
      <c r="N37" s="115" t="s">
        <v>2</v>
      </c>
      <c r="O37" s="115" t="s">
        <v>3</v>
      </c>
      <c r="P37" s="148" t="s">
        <v>4</v>
      </c>
      <c r="Q37" s="115">
        <v>62.55</v>
      </c>
      <c r="R37" s="220">
        <v>0.000895</v>
      </c>
      <c r="S37" s="114" t="s">
        <v>6</v>
      </c>
      <c r="T37" s="177"/>
    </row>
    <row r="38" spans="1:20" ht="15">
      <c r="A38" s="173">
        <v>21</v>
      </c>
      <c r="B38" s="178">
        <v>46.3</v>
      </c>
      <c r="C38" s="212">
        <v>5</v>
      </c>
      <c r="D38" s="212">
        <v>13.677</v>
      </c>
      <c r="E38" s="175">
        <f>D38-C38</f>
        <v>8.677</v>
      </c>
      <c r="F38" s="175">
        <f>E38+P38</f>
        <v>12.661999999999999</v>
      </c>
      <c r="G38" s="151">
        <f>42.62*F38</f>
        <v>539.6544399999999</v>
      </c>
      <c r="H38" s="151">
        <f>26.61*F38</f>
        <v>336.93582</v>
      </c>
      <c r="I38" s="151">
        <f>16.01*F38</f>
        <v>202.71862000000002</v>
      </c>
      <c r="J38" s="151">
        <f>H38+I38</f>
        <v>539.65444</v>
      </c>
      <c r="K38" s="151">
        <f>0.004309*B38</f>
        <v>0.1995067</v>
      </c>
      <c r="L38" s="176">
        <f>42.62*K38</f>
        <v>8.502975554</v>
      </c>
      <c r="M38" s="173">
        <v>21</v>
      </c>
      <c r="N38" s="208">
        <v>2.5</v>
      </c>
      <c r="O38" s="208">
        <v>6.485</v>
      </c>
      <c r="P38" s="109">
        <f>O38-N38</f>
        <v>3.9850000000000003</v>
      </c>
      <c r="Q38" s="151">
        <f>62.55*P38</f>
        <v>249.26175</v>
      </c>
      <c r="R38" s="216">
        <f>0.000895*B38</f>
        <v>0.041438499999999996</v>
      </c>
      <c r="S38" s="151">
        <f>1232.54*R38</f>
        <v>51.07460878999999</v>
      </c>
      <c r="T38" s="173">
        <v>21</v>
      </c>
    </row>
    <row r="39" spans="1:20" ht="15">
      <c r="A39" s="149">
        <v>22</v>
      </c>
      <c r="B39" s="178">
        <v>30.2</v>
      </c>
      <c r="C39" s="211">
        <v>67.7</v>
      </c>
      <c r="D39" s="211">
        <v>70.9</v>
      </c>
      <c r="E39" s="175">
        <f aca="true" t="shared" si="12" ref="E39:E52">D39-C39</f>
        <v>3.200000000000003</v>
      </c>
      <c r="F39" s="175">
        <f aca="true" t="shared" si="13" ref="F39:F52">E39+P39</f>
        <v>4.940000000000005</v>
      </c>
      <c r="G39" s="151">
        <f aca="true" t="shared" si="14" ref="G39:G53">42.62*F39</f>
        <v>210.5428000000002</v>
      </c>
      <c r="H39" s="151">
        <f aca="true" t="shared" si="15" ref="H39:H53">26.61*F39</f>
        <v>131.45340000000013</v>
      </c>
      <c r="I39" s="151">
        <f aca="true" t="shared" si="16" ref="I39:I53">16.01*F39</f>
        <v>79.08940000000008</v>
      </c>
      <c r="J39" s="151">
        <f aca="true" t="shared" si="17" ref="J39:J53">H39+I39</f>
        <v>210.54280000000023</v>
      </c>
      <c r="K39" s="151">
        <f aca="true" t="shared" si="18" ref="K39:K53">0.004309*B39</f>
        <v>0.13013180000000002</v>
      </c>
      <c r="L39" s="176">
        <f aca="true" t="shared" si="19" ref="L39:L53">42.62*K39</f>
        <v>5.546217316000001</v>
      </c>
      <c r="M39" s="149">
        <v>22</v>
      </c>
      <c r="N39" s="208">
        <v>44.15</v>
      </c>
      <c r="O39" s="208">
        <v>45.89</v>
      </c>
      <c r="P39" s="109">
        <f aca="true" t="shared" si="20" ref="P39:P52">O39-N39</f>
        <v>1.740000000000002</v>
      </c>
      <c r="Q39" s="151">
        <f aca="true" t="shared" si="21" ref="Q39:Q53">62.55*P39</f>
        <v>108.83700000000012</v>
      </c>
      <c r="R39" s="216">
        <f aca="true" t="shared" si="22" ref="R39:R53">0.000895*B39</f>
        <v>0.027028999999999997</v>
      </c>
      <c r="S39" s="151">
        <f aca="true" t="shared" si="23" ref="S39:S53">1232.54*R39</f>
        <v>33.31432366</v>
      </c>
      <c r="T39" s="149">
        <v>22</v>
      </c>
    </row>
    <row r="40" spans="1:20" ht="15">
      <c r="A40" s="115">
        <v>23</v>
      </c>
      <c r="B40" s="178">
        <v>45.8</v>
      </c>
      <c r="C40" s="209">
        <v>151.13</v>
      </c>
      <c r="D40" s="209">
        <v>153.61</v>
      </c>
      <c r="E40" s="175">
        <f t="shared" si="12"/>
        <v>2.480000000000018</v>
      </c>
      <c r="F40" s="175">
        <f t="shared" si="13"/>
        <v>5.260000000000019</v>
      </c>
      <c r="G40" s="151">
        <f t="shared" si="14"/>
        <v>224.1812000000008</v>
      </c>
      <c r="H40" s="151">
        <f t="shared" si="15"/>
        <v>139.96860000000052</v>
      </c>
      <c r="I40" s="151">
        <f t="shared" si="16"/>
        <v>84.21260000000032</v>
      </c>
      <c r="J40" s="151">
        <f t="shared" si="17"/>
        <v>224.18120000000084</v>
      </c>
      <c r="K40" s="151">
        <f t="shared" si="18"/>
        <v>0.1973522</v>
      </c>
      <c r="L40" s="176">
        <f t="shared" si="19"/>
        <v>8.411150764</v>
      </c>
      <c r="M40" s="115">
        <v>23</v>
      </c>
      <c r="N40" s="208">
        <v>18.15</v>
      </c>
      <c r="O40" s="208">
        <v>20.93</v>
      </c>
      <c r="P40" s="109">
        <f t="shared" si="20"/>
        <v>2.780000000000001</v>
      </c>
      <c r="Q40" s="151">
        <f t="shared" si="21"/>
        <v>173.88900000000007</v>
      </c>
      <c r="R40" s="216">
        <f t="shared" si="22"/>
        <v>0.04099099999999999</v>
      </c>
      <c r="S40" s="151">
        <f t="shared" si="23"/>
        <v>50.52304713999999</v>
      </c>
      <c r="T40" s="115">
        <v>23</v>
      </c>
    </row>
    <row r="41" spans="1:20" ht="15">
      <c r="A41" s="115">
        <v>24</v>
      </c>
      <c r="B41" s="178">
        <v>46.3</v>
      </c>
      <c r="C41" s="208">
        <v>131.714</v>
      </c>
      <c r="D41" s="208">
        <v>132.226</v>
      </c>
      <c r="E41" s="175">
        <f t="shared" si="12"/>
        <v>0.5120000000000005</v>
      </c>
      <c r="F41" s="175">
        <f t="shared" si="13"/>
        <v>1.7340000000000004</v>
      </c>
      <c r="G41" s="151">
        <f t="shared" si="14"/>
        <v>73.90308000000002</v>
      </c>
      <c r="H41" s="151">
        <f t="shared" si="15"/>
        <v>46.14174000000001</v>
      </c>
      <c r="I41" s="151">
        <f t="shared" si="16"/>
        <v>27.76134000000001</v>
      </c>
      <c r="J41" s="151">
        <f t="shared" si="17"/>
        <v>73.90308000000002</v>
      </c>
      <c r="K41" s="151">
        <f t="shared" si="18"/>
        <v>0.1995067</v>
      </c>
      <c r="L41" s="176">
        <f t="shared" si="19"/>
        <v>8.502975554</v>
      </c>
      <c r="M41" s="115">
        <v>24</v>
      </c>
      <c r="N41" s="206">
        <v>1.75</v>
      </c>
      <c r="O41" s="206">
        <v>2.972</v>
      </c>
      <c r="P41" s="109">
        <f t="shared" si="20"/>
        <v>1.222</v>
      </c>
      <c r="Q41" s="151">
        <f t="shared" si="21"/>
        <v>76.4361</v>
      </c>
      <c r="R41" s="216">
        <f t="shared" si="22"/>
        <v>0.041438499999999996</v>
      </c>
      <c r="S41" s="151">
        <f t="shared" si="23"/>
        <v>51.07460878999999</v>
      </c>
      <c r="T41" s="115">
        <v>24</v>
      </c>
    </row>
    <row r="42" spans="1:20" ht="15">
      <c r="A42" s="155">
        <v>25</v>
      </c>
      <c r="B42" s="178">
        <v>30.5</v>
      </c>
      <c r="C42" s="209">
        <v>281.062</v>
      </c>
      <c r="D42" s="209">
        <v>284.392</v>
      </c>
      <c r="E42" s="175">
        <f t="shared" si="12"/>
        <v>3.329999999999984</v>
      </c>
      <c r="F42" s="175">
        <f t="shared" si="13"/>
        <v>5.2329999999999846</v>
      </c>
      <c r="G42" s="151">
        <f t="shared" si="14"/>
        <v>223.03045999999932</v>
      </c>
      <c r="H42" s="151">
        <f t="shared" si="15"/>
        <v>139.2501299999996</v>
      </c>
      <c r="I42" s="151">
        <f t="shared" si="16"/>
        <v>83.78032999999976</v>
      </c>
      <c r="J42" s="151">
        <f t="shared" si="17"/>
        <v>223.03045999999935</v>
      </c>
      <c r="K42" s="151">
        <f t="shared" si="18"/>
        <v>0.1314245</v>
      </c>
      <c r="L42" s="176">
        <f t="shared" si="19"/>
        <v>5.60131219</v>
      </c>
      <c r="M42" s="155">
        <v>25</v>
      </c>
      <c r="N42" s="208">
        <v>10.1</v>
      </c>
      <c r="O42" s="208">
        <v>12.003</v>
      </c>
      <c r="P42" s="109">
        <f t="shared" si="20"/>
        <v>1.9030000000000005</v>
      </c>
      <c r="Q42" s="151">
        <f t="shared" si="21"/>
        <v>119.03265000000002</v>
      </c>
      <c r="R42" s="216">
        <f t="shared" si="22"/>
        <v>0.0272975</v>
      </c>
      <c r="S42" s="151">
        <f t="shared" si="23"/>
        <v>33.64526065</v>
      </c>
      <c r="T42" s="155">
        <v>25</v>
      </c>
    </row>
    <row r="43" spans="1:20" ht="15">
      <c r="A43" s="115">
        <v>26</v>
      </c>
      <c r="B43" s="178">
        <v>45.1</v>
      </c>
      <c r="C43" s="208">
        <v>333.108</v>
      </c>
      <c r="D43" s="208">
        <v>338.5</v>
      </c>
      <c r="E43" s="175">
        <f t="shared" si="12"/>
        <v>5.391999999999996</v>
      </c>
      <c r="F43" s="175">
        <f t="shared" si="13"/>
        <v>7.3659999999999926</v>
      </c>
      <c r="G43" s="151">
        <f t="shared" si="14"/>
        <v>313.93891999999965</v>
      </c>
      <c r="H43" s="151">
        <f t="shared" si="15"/>
        <v>196.00925999999978</v>
      </c>
      <c r="I43" s="151">
        <f t="shared" si="16"/>
        <v>117.9296599999999</v>
      </c>
      <c r="J43" s="151">
        <f t="shared" si="17"/>
        <v>313.9389199999997</v>
      </c>
      <c r="K43" s="151">
        <f t="shared" si="18"/>
        <v>0.19433590000000003</v>
      </c>
      <c r="L43" s="176">
        <f t="shared" si="19"/>
        <v>8.282596058000001</v>
      </c>
      <c r="M43" s="115">
        <v>26</v>
      </c>
      <c r="N43" s="208">
        <v>36.076</v>
      </c>
      <c r="O43" s="208">
        <v>38.05</v>
      </c>
      <c r="P43" s="109">
        <f t="shared" si="20"/>
        <v>1.9739999999999966</v>
      </c>
      <c r="Q43" s="151">
        <f t="shared" si="21"/>
        <v>123.47369999999978</v>
      </c>
      <c r="R43" s="216">
        <f t="shared" si="22"/>
        <v>0.0403645</v>
      </c>
      <c r="S43" s="151">
        <f t="shared" si="23"/>
        <v>49.75086082999999</v>
      </c>
      <c r="T43" s="115">
        <v>26</v>
      </c>
    </row>
    <row r="44" spans="1:20" ht="15">
      <c r="A44" s="115">
        <v>27</v>
      </c>
      <c r="B44" s="178">
        <v>45.6</v>
      </c>
      <c r="C44" s="208">
        <v>17.822</v>
      </c>
      <c r="D44" s="208">
        <v>19.076</v>
      </c>
      <c r="E44" s="175">
        <f t="shared" si="12"/>
        <v>1.2540000000000013</v>
      </c>
      <c r="F44" s="175">
        <f t="shared" si="13"/>
        <v>1.8900000000000006</v>
      </c>
      <c r="G44" s="151">
        <f t="shared" si="14"/>
        <v>80.55180000000001</v>
      </c>
      <c r="H44" s="151">
        <f t="shared" si="15"/>
        <v>50.29290000000002</v>
      </c>
      <c r="I44" s="151">
        <f t="shared" si="16"/>
        <v>30.25890000000001</v>
      </c>
      <c r="J44" s="151">
        <f t="shared" si="17"/>
        <v>80.55180000000003</v>
      </c>
      <c r="K44" s="151">
        <f t="shared" si="18"/>
        <v>0.1964904</v>
      </c>
      <c r="L44" s="176">
        <f t="shared" si="19"/>
        <v>8.374420848</v>
      </c>
      <c r="M44" s="115">
        <v>27</v>
      </c>
      <c r="N44" s="208">
        <v>15.66</v>
      </c>
      <c r="O44" s="208">
        <v>16.296</v>
      </c>
      <c r="P44" s="109">
        <f t="shared" si="20"/>
        <v>0.6359999999999992</v>
      </c>
      <c r="Q44" s="151">
        <f t="shared" si="21"/>
        <v>39.78179999999995</v>
      </c>
      <c r="R44" s="216">
        <f t="shared" si="22"/>
        <v>0.040812</v>
      </c>
      <c r="S44" s="151">
        <f t="shared" si="23"/>
        <v>50.30242248</v>
      </c>
      <c r="T44" s="115">
        <v>27</v>
      </c>
    </row>
    <row r="45" spans="1:20" ht="15">
      <c r="A45" s="115">
        <v>28</v>
      </c>
      <c r="B45" s="178">
        <v>30.2</v>
      </c>
      <c r="C45" s="211">
        <v>107.293</v>
      </c>
      <c r="D45" s="211">
        <v>132.91</v>
      </c>
      <c r="E45" s="175">
        <f t="shared" si="12"/>
        <v>25.61699999999999</v>
      </c>
      <c r="F45" s="175">
        <f t="shared" si="13"/>
        <v>29.30199999999998</v>
      </c>
      <c r="G45" s="151">
        <f t="shared" si="14"/>
        <v>1248.851239999999</v>
      </c>
      <c r="H45" s="151">
        <f t="shared" si="15"/>
        <v>779.7262199999994</v>
      </c>
      <c r="I45" s="151">
        <f t="shared" si="16"/>
        <v>469.1250199999997</v>
      </c>
      <c r="J45" s="151">
        <f t="shared" si="17"/>
        <v>1248.851239999999</v>
      </c>
      <c r="K45" s="151">
        <f t="shared" si="18"/>
        <v>0.13013180000000002</v>
      </c>
      <c r="L45" s="176">
        <f t="shared" si="19"/>
        <v>5.546217316000001</v>
      </c>
      <c r="M45" s="115">
        <v>28</v>
      </c>
      <c r="N45" s="209">
        <v>76.79</v>
      </c>
      <c r="O45" s="209">
        <v>80.475</v>
      </c>
      <c r="P45" s="109">
        <f t="shared" si="20"/>
        <v>3.684999999999988</v>
      </c>
      <c r="Q45" s="151">
        <f t="shared" si="21"/>
        <v>230.49674999999925</v>
      </c>
      <c r="R45" s="216">
        <f t="shared" si="22"/>
        <v>0.027028999999999997</v>
      </c>
      <c r="S45" s="151">
        <f t="shared" si="23"/>
        <v>33.31432366</v>
      </c>
      <c r="T45" s="115">
        <v>28</v>
      </c>
    </row>
    <row r="46" spans="1:20" ht="15">
      <c r="A46" s="153">
        <v>29</v>
      </c>
      <c r="B46" s="178">
        <v>45.4</v>
      </c>
      <c r="C46" s="209">
        <v>50.68</v>
      </c>
      <c r="D46" s="209">
        <v>54.201</v>
      </c>
      <c r="E46" s="175">
        <f t="shared" si="12"/>
        <v>3.521000000000001</v>
      </c>
      <c r="F46" s="175">
        <f t="shared" si="13"/>
        <v>5.991</v>
      </c>
      <c r="G46" s="151">
        <f t="shared" si="14"/>
        <v>255.33641999999998</v>
      </c>
      <c r="H46" s="151">
        <f t="shared" si="15"/>
        <v>159.42050999999998</v>
      </c>
      <c r="I46" s="151">
        <f t="shared" si="16"/>
        <v>95.91591000000001</v>
      </c>
      <c r="J46" s="151">
        <f t="shared" si="17"/>
        <v>255.33641999999998</v>
      </c>
      <c r="K46" s="151">
        <f t="shared" si="18"/>
        <v>0.1956286</v>
      </c>
      <c r="L46" s="176">
        <f t="shared" si="19"/>
        <v>8.337690932</v>
      </c>
      <c r="M46" s="153">
        <v>29</v>
      </c>
      <c r="N46" s="208">
        <v>48.88</v>
      </c>
      <c r="O46" s="208">
        <v>51.35</v>
      </c>
      <c r="P46" s="109">
        <f t="shared" si="20"/>
        <v>2.469999999999999</v>
      </c>
      <c r="Q46" s="151">
        <f t="shared" si="21"/>
        <v>154.49849999999992</v>
      </c>
      <c r="R46" s="216">
        <f t="shared" si="22"/>
        <v>0.040632999999999996</v>
      </c>
      <c r="S46" s="151">
        <f t="shared" si="23"/>
        <v>50.08179781999999</v>
      </c>
      <c r="T46" s="153">
        <v>29</v>
      </c>
    </row>
    <row r="47" spans="1:20" ht="15">
      <c r="A47" s="115">
        <v>30</v>
      </c>
      <c r="B47" s="178">
        <v>46</v>
      </c>
      <c r="C47" s="213">
        <v>116.176</v>
      </c>
      <c r="D47" s="213">
        <v>118.812</v>
      </c>
      <c r="E47" s="175">
        <f t="shared" si="12"/>
        <v>2.6359999999999957</v>
      </c>
      <c r="F47" s="175">
        <f t="shared" si="13"/>
        <v>3.934999999999995</v>
      </c>
      <c r="G47" s="151">
        <f t="shared" si="14"/>
        <v>167.70969999999977</v>
      </c>
      <c r="H47" s="151">
        <f t="shared" si="15"/>
        <v>104.71034999999986</v>
      </c>
      <c r="I47" s="151">
        <f t="shared" si="16"/>
        <v>62.99934999999993</v>
      </c>
      <c r="J47" s="151">
        <f t="shared" si="17"/>
        <v>167.7096999999998</v>
      </c>
      <c r="K47" s="151">
        <f t="shared" si="18"/>
        <v>0.198214</v>
      </c>
      <c r="L47" s="176">
        <f t="shared" si="19"/>
        <v>8.447880679999999</v>
      </c>
      <c r="M47" s="115">
        <v>30</v>
      </c>
      <c r="N47" s="213">
        <v>56.268</v>
      </c>
      <c r="O47" s="213">
        <v>57.567</v>
      </c>
      <c r="P47" s="109">
        <f t="shared" si="20"/>
        <v>1.2989999999999995</v>
      </c>
      <c r="Q47" s="151">
        <f t="shared" si="21"/>
        <v>81.25244999999997</v>
      </c>
      <c r="R47" s="216">
        <f t="shared" si="22"/>
        <v>0.04117</v>
      </c>
      <c r="S47" s="151">
        <f t="shared" si="23"/>
        <v>50.743671799999994</v>
      </c>
      <c r="T47" s="115">
        <v>30</v>
      </c>
    </row>
    <row r="48" spans="1:20" ht="15">
      <c r="A48" s="149">
        <v>31</v>
      </c>
      <c r="B48" s="178">
        <v>30.6</v>
      </c>
      <c r="C48" s="209">
        <v>76.572</v>
      </c>
      <c r="D48" s="209">
        <v>82.722</v>
      </c>
      <c r="E48" s="175">
        <f t="shared" si="12"/>
        <v>6.1499999999999915</v>
      </c>
      <c r="F48" s="175">
        <f t="shared" si="13"/>
        <v>7.74499999999999</v>
      </c>
      <c r="G48" s="151">
        <f t="shared" si="14"/>
        <v>330.09189999999955</v>
      </c>
      <c r="H48" s="151">
        <f t="shared" si="15"/>
        <v>206.09444999999974</v>
      </c>
      <c r="I48" s="151">
        <f t="shared" si="16"/>
        <v>123.99744999999986</v>
      </c>
      <c r="J48" s="151">
        <f t="shared" si="17"/>
        <v>330.0918999999996</v>
      </c>
      <c r="K48" s="151">
        <f t="shared" si="18"/>
        <v>0.1318554</v>
      </c>
      <c r="L48" s="176">
        <f t="shared" si="19"/>
        <v>5.619677148</v>
      </c>
      <c r="M48" s="149">
        <v>31</v>
      </c>
      <c r="N48" s="206">
        <v>85.058</v>
      </c>
      <c r="O48" s="206">
        <v>86.653</v>
      </c>
      <c r="P48" s="109">
        <f t="shared" si="20"/>
        <v>1.5949999999999989</v>
      </c>
      <c r="Q48" s="151">
        <f t="shared" si="21"/>
        <v>99.76724999999992</v>
      </c>
      <c r="R48" s="216">
        <f t="shared" si="22"/>
        <v>0.027387</v>
      </c>
      <c r="S48" s="151">
        <f t="shared" si="23"/>
        <v>33.755572980000004</v>
      </c>
      <c r="T48" s="149">
        <v>31</v>
      </c>
    </row>
    <row r="49" spans="1:20" ht="15">
      <c r="A49" s="115">
        <v>32</v>
      </c>
      <c r="B49" s="178">
        <v>45</v>
      </c>
      <c r="C49" s="209">
        <v>399.45</v>
      </c>
      <c r="D49" s="209">
        <v>404.82</v>
      </c>
      <c r="E49" s="175">
        <f t="shared" si="12"/>
        <v>5.3700000000000045</v>
      </c>
      <c r="F49" s="175">
        <f t="shared" si="13"/>
        <v>8.45000000000001</v>
      </c>
      <c r="G49" s="151">
        <f t="shared" si="14"/>
        <v>360.1390000000004</v>
      </c>
      <c r="H49" s="151">
        <f t="shared" si="15"/>
        <v>224.85450000000026</v>
      </c>
      <c r="I49" s="151">
        <f t="shared" si="16"/>
        <v>135.28450000000018</v>
      </c>
      <c r="J49" s="151">
        <f t="shared" si="17"/>
        <v>360.13900000000046</v>
      </c>
      <c r="K49" s="151">
        <f t="shared" si="18"/>
        <v>0.19390500000000002</v>
      </c>
      <c r="L49" s="176">
        <f t="shared" si="19"/>
        <v>8.2642311</v>
      </c>
      <c r="M49" s="115">
        <v>32</v>
      </c>
      <c r="N49" s="208">
        <v>43.37</v>
      </c>
      <c r="O49" s="208">
        <v>46.45</v>
      </c>
      <c r="P49" s="109">
        <f t="shared" si="20"/>
        <v>3.0800000000000054</v>
      </c>
      <c r="Q49" s="151">
        <f t="shared" si="21"/>
        <v>192.65400000000034</v>
      </c>
      <c r="R49" s="216">
        <f t="shared" si="22"/>
        <v>0.040275</v>
      </c>
      <c r="S49" s="151">
        <f t="shared" si="23"/>
        <v>49.640548499999994</v>
      </c>
      <c r="T49" s="115">
        <v>32</v>
      </c>
    </row>
    <row r="50" spans="1:20" ht="15">
      <c r="A50" s="157">
        <v>33</v>
      </c>
      <c r="B50" s="178">
        <v>45.3</v>
      </c>
      <c r="C50" s="208">
        <v>172.47</v>
      </c>
      <c r="D50" s="208">
        <v>173.92</v>
      </c>
      <c r="E50" s="175">
        <f t="shared" si="12"/>
        <v>1.4499999999999886</v>
      </c>
      <c r="F50" s="175">
        <f t="shared" si="13"/>
        <v>1.945999999999998</v>
      </c>
      <c r="G50" s="151">
        <f t="shared" si="14"/>
        <v>82.93851999999991</v>
      </c>
      <c r="H50" s="151">
        <f t="shared" si="15"/>
        <v>51.78305999999994</v>
      </c>
      <c r="I50" s="151">
        <f t="shared" si="16"/>
        <v>31.15545999999997</v>
      </c>
      <c r="J50" s="151">
        <f t="shared" si="17"/>
        <v>82.93851999999991</v>
      </c>
      <c r="K50" s="151">
        <f t="shared" si="18"/>
        <v>0.1951977</v>
      </c>
      <c r="L50" s="176">
        <f t="shared" si="19"/>
        <v>8.319325974</v>
      </c>
      <c r="M50" s="157">
        <v>33</v>
      </c>
      <c r="N50" s="208">
        <v>91.044</v>
      </c>
      <c r="O50" s="208">
        <v>91.54</v>
      </c>
      <c r="P50" s="109">
        <f t="shared" si="20"/>
        <v>0.4960000000000093</v>
      </c>
      <c r="Q50" s="151">
        <f t="shared" si="21"/>
        <v>31.02480000000058</v>
      </c>
      <c r="R50" s="216">
        <f t="shared" si="22"/>
        <v>0.040543499999999996</v>
      </c>
      <c r="S50" s="151">
        <f t="shared" si="23"/>
        <v>49.97148548999999</v>
      </c>
      <c r="T50" s="157">
        <v>33</v>
      </c>
    </row>
    <row r="51" spans="1:20" ht="15">
      <c r="A51" s="115">
        <v>34</v>
      </c>
      <c r="B51" s="178">
        <v>30.1</v>
      </c>
      <c r="C51" s="208">
        <v>255.6</v>
      </c>
      <c r="D51" s="208">
        <v>259.6</v>
      </c>
      <c r="E51" s="175">
        <f t="shared" si="12"/>
        <v>4.000000000000028</v>
      </c>
      <c r="F51" s="175">
        <f t="shared" si="13"/>
        <v>6.220000000000027</v>
      </c>
      <c r="G51" s="151">
        <f t="shared" si="14"/>
        <v>265.09640000000115</v>
      </c>
      <c r="H51" s="151">
        <f t="shared" si="15"/>
        <v>165.51420000000073</v>
      </c>
      <c r="I51" s="151">
        <f t="shared" si="16"/>
        <v>99.58220000000044</v>
      </c>
      <c r="J51" s="151">
        <f t="shared" si="17"/>
        <v>265.09640000000115</v>
      </c>
      <c r="K51" s="151">
        <f t="shared" si="18"/>
        <v>0.1297009</v>
      </c>
      <c r="L51" s="176">
        <f t="shared" si="19"/>
        <v>5.527852358</v>
      </c>
      <c r="M51" s="115">
        <v>34</v>
      </c>
      <c r="N51" s="208">
        <v>26.78</v>
      </c>
      <c r="O51" s="208">
        <v>29</v>
      </c>
      <c r="P51" s="109">
        <f t="shared" si="20"/>
        <v>2.219999999999999</v>
      </c>
      <c r="Q51" s="151">
        <f t="shared" si="21"/>
        <v>138.86099999999993</v>
      </c>
      <c r="R51" s="216">
        <f t="shared" si="22"/>
        <v>0.0269395</v>
      </c>
      <c r="S51" s="151">
        <f t="shared" si="23"/>
        <v>33.20401133</v>
      </c>
      <c r="T51" s="115">
        <v>34</v>
      </c>
    </row>
    <row r="52" spans="1:20" ht="15.75" thickBot="1">
      <c r="A52" s="115">
        <v>35</v>
      </c>
      <c r="B52" s="178">
        <v>45.2</v>
      </c>
      <c r="C52" s="209">
        <v>96.512</v>
      </c>
      <c r="D52" s="209">
        <v>98.833</v>
      </c>
      <c r="E52" s="175">
        <f t="shared" si="12"/>
        <v>2.320999999999998</v>
      </c>
      <c r="F52" s="175">
        <f t="shared" si="13"/>
        <v>3.272999999999996</v>
      </c>
      <c r="G52" s="151">
        <f t="shared" si="14"/>
        <v>139.49525999999983</v>
      </c>
      <c r="H52" s="151">
        <f t="shared" si="15"/>
        <v>87.09452999999989</v>
      </c>
      <c r="I52" s="151">
        <f t="shared" si="16"/>
        <v>52.400729999999946</v>
      </c>
      <c r="J52" s="151">
        <f t="shared" si="17"/>
        <v>139.49525999999983</v>
      </c>
      <c r="K52" s="151">
        <f t="shared" si="18"/>
        <v>0.19476680000000002</v>
      </c>
      <c r="L52" s="176">
        <f t="shared" si="19"/>
        <v>8.300961016</v>
      </c>
      <c r="M52" s="115">
        <v>35</v>
      </c>
      <c r="N52" s="208">
        <v>57.825</v>
      </c>
      <c r="O52" s="208">
        <v>58.777</v>
      </c>
      <c r="P52" s="109">
        <f t="shared" si="20"/>
        <v>0.9519999999999982</v>
      </c>
      <c r="Q52" s="232">
        <f t="shared" si="21"/>
        <v>59.54759999999988</v>
      </c>
      <c r="R52" s="229">
        <f t="shared" si="22"/>
        <v>0.040454000000000004</v>
      </c>
      <c r="S52" s="151">
        <f t="shared" si="23"/>
        <v>49.86117316</v>
      </c>
      <c r="T52" s="115">
        <v>35</v>
      </c>
    </row>
    <row r="53" spans="1:19" ht="15.75" thickBot="1">
      <c r="A53" s="147"/>
      <c r="B53" s="146">
        <f>SUM(B38:B52)</f>
        <v>607.6</v>
      </c>
      <c r="C53" s="147"/>
      <c r="D53" s="109"/>
      <c r="E53" s="180">
        <f>SUM(E38:E52)</f>
        <v>75.91</v>
      </c>
      <c r="F53" s="158">
        <f>SUM(F38:F52)</f>
        <v>105.94699999999997</v>
      </c>
      <c r="G53" s="151">
        <f t="shared" si="14"/>
        <v>4515.4611399999985</v>
      </c>
      <c r="H53" s="151">
        <f t="shared" si="15"/>
        <v>2819.2496699999992</v>
      </c>
      <c r="I53" s="151">
        <f t="shared" si="16"/>
        <v>1696.2114699999997</v>
      </c>
      <c r="J53" s="151">
        <f t="shared" si="17"/>
        <v>4515.461139999999</v>
      </c>
      <c r="K53" s="151">
        <f t="shared" si="18"/>
        <v>2.6181484000000004</v>
      </c>
      <c r="L53" s="176">
        <f t="shared" si="19"/>
        <v>111.585484808</v>
      </c>
      <c r="M53" s="147"/>
      <c r="N53" s="147"/>
      <c r="O53" s="115" t="s">
        <v>10</v>
      </c>
      <c r="P53" s="158">
        <f>SUM(P38:P52)</f>
        <v>30.036999999999995</v>
      </c>
      <c r="Q53" s="231">
        <f t="shared" si="21"/>
        <v>1878.8143499999996</v>
      </c>
      <c r="R53" s="230">
        <f t="shared" si="22"/>
        <v>0.543802</v>
      </c>
      <c r="S53" s="228">
        <f t="shared" si="23"/>
        <v>670.25771708</v>
      </c>
    </row>
    <row r="54" spans="1:17" ht="15">
      <c r="A54" s="147"/>
      <c r="B54" s="146"/>
      <c r="C54" s="147"/>
      <c r="D54" s="168"/>
      <c r="E54" s="181"/>
      <c r="F54" s="181"/>
      <c r="G54" s="169"/>
      <c r="H54" s="169"/>
      <c r="I54" s="169"/>
      <c r="J54" s="169"/>
      <c r="K54" s="169"/>
      <c r="L54" s="182"/>
      <c r="M54" s="147"/>
      <c r="N54" s="147"/>
      <c r="O54" s="162"/>
      <c r="P54" s="181"/>
      <c r="Q54" s="169"/>
    </row>
    <row r="55" spans="1:17" ht="15">
      <c r="A55" s="147"/>
      <c r="B55" s="147"/>
      <c r="C55" s="147"/>
      <c r="D55" s="183"/>
      <c r="E55" s="147" t="s">
        <v>9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ht="15">
      <c r="A56" s="147"/>
      <c r="B56" s="147"/>
      <c r="C56" s="147"/>
      <c r="D56" s="168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</row>
    <row r="57" spans="1:17" ht="15">
      <c r="A57" s="147"/>
      <c r="B57" s="147"/>
      <c r="C57" s="147"/>
      <c r="D57" s="159"/>
      <c r="E57" s="159"/>
      <c r="F57" s="159"/>
      <c r="G57" s="159"/>
      <c r="H57" s="159"/>
      <c r="I57" s="159"/>
      <c r="J57" s="159"/>
      <c r="K57" s="159"/>
      <c r="L57" s="159"/>
      <c r="M57" s="147"/>
      <c r="N57" s="159"/>
      <c r="O57" s="159"/>
      <c r="P57" s="159"/>
      <c r="Q57" s="147"/>
    </row>
    <row r="58" spans="1:17" ht="15">
      <c r="A58" s="162"/>
      <c r="B58" s="162"/>
      <c r="C58" s="162"/>
      <c r="D58" s="147"/>
      <c r="E58" s="147"/>
      <c r="F58" s="147"/>
      <c r="G58" s="147"/>
      <c r="H58" s="147"/>
      <c r="I58" s="147"/>
      <c r="J58" s="147"/>
      <c r="K58" s="162"/>
      <c r="L58" s="162"/>
      <c r="M58" s="162"/>
      <c r="N58" s="147"/>
      <c r="O58" s="147"/>
      <c r="P58" s="147"/>
      <c r="Q58" s="147"/>
    </row>
    <row r="59" spans="1:17" ht="1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</row>
    <row r="60" spans="1:17" ht="15">
      <c r="A60" s="162"/>
      <c r="B60" s="170"/>
      <c r="C60" s="168"/>
      <c r="D60" s="168"/>
      <c r="E60" s="168"/>
      <c r="F60" s="168"/>
      <c r="G60" s="169"/>
      <c r="H60" s="169"/>
      <c r="I60" s="169"/>
      <c r="J60" s="169"/>
      <c r="K60" s="169"/>
      <c r="L60" s="169"/>
      <c r="M60" s="162"/>
      <c r="N60" s="168"/>
      <c r="O60" s="168"/>
      <c r="P60" s="168"/>
      <c r="Q60" s="169"/>
    </row>
    <row r="61" spans="1:17" ht="15">
      <c r="A61" s="162"/>
      <c r="B61" s="170"/>
      <c r="C61" s="168"/>
      <c r="D61" s="168"/>
      <c r="E61" s="168"/>
      <c r="F61" s="168"/>
      <c r="G61" s="169"/>
      <c r="H61" s="169"/>
      <c r="I61" s="169"/>
      <c r="J61" s="169"/>
      <c r="K61" s="169"/>
      <c r="L61" s="169"/>
      <c r="M61" s="162"/>
      <c r="N61" s="168"/>
      <c r="O61" s="168"/>
      <c r="P61" s="168"/>
      <c r="Q61" s="169"/>
    </row>
    <row r="62" spans="1:17" ht="15">
      <c r="A62" s="162"/>
      <c r="B62" s="166"/>
      <c r="C62" s="168"/>
      <c r="D62" s="168"/>
      <c r="E62" s="168"/>
      <c r="F62" s="168"/>
      <c r="G62" s="169"/>
      <c r="H62" s="169"/>
      <c r="I62" s="169"/>
      <c r="J62" s="169"/>
      <c r="K62" s="169"/>
      <c r="L62" s="169"/>
      <c r="M62" s="162"/>
      <c r="N62" s="168"/>
      <c r="O62" s="168"/>
      <c r="P62" s="168"/>
      <c r="Q62" s="169"/>
    </row>
    <row r="63" spans="1:17" ht="15">
      <c r="A63" s="162"/>
      <c r="B63" s="170"/>
      <c r="C63" s="168"/>
      <c r="D63" s="168"/>
      <c r="E63" s="168"/>
      <c r="F63" s="168"/>
      <c r="G63" s="169"/>
      <c r="H63" s="169"/>
      <c r="I63" s="169"/>
      <c r="J63" s="169"/>
      <c r="K63" s="169"/>
      <c r="L63" s="169"/>
      <c r="M63" s="162"/>
      <c r="N63" s="168"/>
      <c r="O63" s="168"/>
      <c r="P63" s="168"/>
      <c r="Q63" s="169"/>
    </row>
    <row r="64" spans="1:17" ht="15">
      <c r="A64" s="162"/>
      <c r="B64" s="170"/>
      <c r="C64" s="168"/>
      <c r="D64" s="168"/>
      <c r="E64" s="168"/>
      <c r="F64" s="168"/>
      <c r="G64" s="169"/>
      <c r="H64" s="169"/>
      <c r="I64" s="169"/>
      <c r="J64" s="169"/>
      <c r="K64" s="169"/>
      <c r="L64" s="169"/>
      <c r="M64" s="162"/>
      <c r="N64" s="168"/>
      <c r="O64" s="168"/>
      <c r="P64" s="168"/>
      <c r="Q64" s="169"/>
    </row>
    <row r="65" spans="1:17" ht="15">
      <c r="A65" s="162"/>
      <c r="B65" s="170"/>
      <c r="C65" s="168"/>
      <c r="D65" s="168"/>
      <c r="E65" s="168"/>
      <c r="F65" s="168"/>
      <c r="G65" s="169"/>
      <c r="H65" s="169"/>
      <c r="I65" s="169"/>
      <c r="J65" s="169"/>
      <c r="K65" s="169"/>
      <c r="L65" s="169"/>
      <c r="M65" s="162"/>
      <c r="N65" s="168"/>
      <c r="O65" s="168"/>
      <c r="P65" s="168"/>
      <c r="Q65" s="169"/>
    </row>
    <row r="66" spans="1:17" ht="15">
      <c r="A66" s="162"/>
      <c r="B66" s="170"/>
      <c r="C66" s="168"/>
      <c r="D66" s="168"/>
      <c r="E66" s="168"/>
      <c r="F66" s="168"/>
      <c r="G66" s="169"/>
      <c r="H66" s="169"/>
      <c r="I66" s="169"/>
      <c r="J66" s="169"/>
      <c r="K66" s="169"/>
      <c r="L66" s="169"/>
      <c r="M66" s="162"/>
      <c r="N66" s="168"/>
      <c r="O66" s="168"/>
      <c r="P66" s="168"/>
      <c r="Q66" s="169"/>
    </row>
    <row r="67" spans="1:17" ht="15">
      <c r="A67" s="162"/>
      <c r="B67" s="170"/>
      <c r="C67" s="168"/>
      <c r="D67" s="168"/>
      <c r="E67" s="168"/>
      <c r="F67" s="168"/>
      <c r="G67" s="169"/>
      <c r="H67" s="169"/>
      <c r="I67" s="169"/>
      <c r="J67" s="169"/>
      <c r="K67" s="169"/>
      <c r="L67" s="169"/>
      <c r="M67" s="162"/>
      <c r="N67" s="168"/>
      <c r="O67" s="168"/>
      <c r="P67" s="168"/>
      <c r="Q67" s="169"/>
    </row>
    <row r="68" spans="1:17" ht="15">
      <c r="A68" s="162"/>
      <c r="B68" s="170"/>
      <c r="C68" s="168"/>
      <c r="D68" s="168"/>
      <c r="E68" s="168"/>
      <c r="F68" s="168"/>
      <c r="G68" s="169"/>
      <c r="H68" s="169"/>
      <c r="I68" s="169"/>
      <c r="J68" s="169"/>
      <c r="K68" s="169"/>
      <c r="L68" s="169"/>
      <c r="M68" s="162"/>
      <c r="N68" s="168"/>
      <c r="O68" s="168"/>
      <c r="P68" s="168"/>
      <c r="Q68" s="169"/>
    </row>
    <row r="69" spans="1:17" ht="15">
      <c r="A69" s="162"/>
      <c r="B69" s="170"/>
      <c r="C69" s="168"/>
      <c r="D69" s="168"/>
      <c r="E69" s="168"/>
      <c r="F69" s="168"/>
      <c r="G69" s="169"/>
      <c r="H69" s="169"/>
      <c r="I69" s="169"/>
      <c r="J69" s="169"/>
      <c r="K69" s="169"/>
      <c r="L69" s="169"/>
      <c r="M69" s="162"/>
      <c r="N69" s="168"/>
      <c r="O69" s="168"/>
      <c r="P69" s="168"/>
      <c r="Q69" s="169"/>
    </row>
    <row r="70" spans="1:17" ht="15">
      <c r="A70" s="162"/>
      <c r="B70" s="170"/>
      <c r="C70" s="168"/>
      <c r="D70" s="168"/>
      <c r="E70" s="168"/>
      <c r="F70" s="168"/>
      <c r="G70" s="169"/>
      <c r="H70" s="169"/>
      <c r="I70" s="169"/>
      <c r="J70" s="169"/>
      <c r="K70" s="169"/>
      <c r="L70" s="169"/>
      <c r="M70" s="162"/>
      <c r="N70" s="168"/>
      <c r="O70" s="168"/>
      <c r="P70" s="168"/>
      <c r="Q70" s="169"/>
    </row>
    <row r="71" spans="1:18" ht="15">
      <c r="A71" s="146" t="s">
        <v>5</v>
      </c>
      <c r="B71" s="146"/>
      <c r="C71" s="146"/>
      <c r="D71" s="115" t="s">
        <v>150</v>
      </c>
      <c r="E71" s="146" t="s">
        <v>31</v>
      </c>
      <c r="F71" s="146"/>
      <c r="G71" s="115" t="s">
        <v>6</v>
      </c>
      <c r="H71" s="115" t="s">
        <v>27</v>
      </c>
      <c r="I71" s="115" t="s">
        <v>26</v>
      </c>
      <c r="J71" s="115" t="s">
        <v>6</v>
      </c>
      <c r="K71" s="115" t="s">
        <v>22</v>
      </c>
      <c r="L71" s="115" t="s">
        <v>6</v>
      </c>
      <c r="M71" s="146" t="s">
        <v>5</v>
      </c>
      <c r="N71" s="146" t="s">
        <v>8</v>
      </c>
      <c r="O71" s="146"/>
      <c r="P71" s="115" t="s">
        <v>149</v>
      </c>
      <c r="Q71" s="146" t="s">
        <v>31</v>
      </c>
      <c r="R71" s="165" t="s">
        <v>22</v>
      </c>
    </row>
    <row r="72" spans="1:20" ht="15">
      <c r="A72" s="115" t="s">
        <v>0</v>
      </c>
      <c r="B72" s="115" t="s">
        <v>1</v>
      </c>
      <c r="C72" s="115" t="s">
        <v>2</v>
      </c>
      <c r="D72" s="115" t="s">
        <v>3</v>
      </c>
      <c r="E72" s="148" t="s">
        <v>4</v>
      </c>
      <c r="F72" s="148" t="s">
        <v>11</v>
      </c>
      <c r="G72" s="115">
        <v>42.62</v>
      </c>
      <c r="H72" s="115">
        <v>26.61</v>
      </c>
      <c r="I72" s="115">
        <v>16.01</v>
      </c>
      <c r="J72" s="115" t="s">
        <v>6</v>
      </c>
      <c r="K72" s="115">
        <v>0.004309</v>
      </c>
      <c r="L72" s="115" t="s">
        <v>22</v>
      </c>
      <c r="M72" s="115" t="s">
        <v>0</v>
      </c>
      <c r="N72" s="115" t="s">
        <v>2</v>
      </c>
      <c r="O72" s="115" t="s">
        <v>3</v>
      </c>
      <c r="P72" s="148" t="s">
        <v>4</v>
      </c>
      <c r="Q72" s="115">
        <v>62.55</v>
      </c>
      <c r="R72" s="227">
        <v>0.000895</v>
      </c>
      <c r="S72" s="114" t="s">
        <v>6</v>
      </c>
      <c r="T72" s="115" t="s">
        <v>0</v>
      </c>
    </row>
    <row r="73" spans="1:20" ht="15">
      <c r="A73" s="115">
        <v>36</v>
      </c>
      <c r="B73" s="178">
        <v>42.9</v>
      </c>
      <c r="C73" s="209">
        <v>205.667</v>
      </c>
      <c r="D73" s="209">
        <v>209.422</v>
      </c>
      <c r="E73" s="175">
        <f>D73-C73</f>
        <v>3.7549999999999955</v>
      </c>
      <c r="F73" s="175">
        <f>E73+P73</f>
        <v>5.659999999999997</v>
      </c>
      <c r="G73" s="151">
        <f>42.62*F73</f>
        <v>241.22919999999985</v>
      </c>
      <c r="H73" s="151">
        <f>26.61*F73</f>
        <v>150.6125999999999</v>
      </c>
      <c r="I73" s="151">
        <f>16.01*F73</f>
        <v>90.61659999999995</v>
      </c>
      <c r="J73" s="151">
        <f>H73+I73</f>
        <v>241.22919999999985</v>
      </c>
      <c r="K73" s="151">
        <f>0.004309*B73</f>
        <v>0.1848561</v>
      </c>
      <c r="L73" s="151">
        <f>42.62*K73</f>
        <v>7.878566982</v>
      </c>
      <c r="M73" s="115">
        <v>36</v>
      </c>
      <c r="N73" s="209">
        <v>127.429</v>
      </c>
      <c r="O73" s="209">
        <v>129.334</v>
      </c>
      <c r="P73" s="109">
        <f>O73-N73</f>
        <v>1.9050000000000011</v>
      </c>
      <c r="Q73" s="151">
        <f>62.55*P73</f>
        <v>119.15775000000006</v>
      </c>
      <c r="R73" s="216">
        <f>0.000895*B73</f>
        <v>0.0383955</v>
      </c>
      <c r="S73" s="151">
        <f>1232.54*R73</f>
        <v>47.323989569999995</v>
      </c>
      <c r="T73" s="115">
        <v>36</v>
      </c>
    </row>
    <row r="74" spans="1:20" ht="15">
      <c r="A74" s="155">
        <v>37</v>
      </c>
      <c r="B74" s="178">
        <v>30.1</v>
      </c>
      <c r="C74" s="208">
        <v>81.046</v>
      </c>
      <c r="D74" s="208">
        <v>84.36</v>
      </c>
      <c r="E74" s="175">
        <f aca="true" t="shared" si="24" ref="E74:E87">D74-C74</f>
        <v>3.313999999999993</v>
      </c>
      <c r="F74" s="175">
        <f aca="true" t="shared" si="25" ref="F74:F87">E74+P74</f>
        <v>3.3189999999999955</v>
      </c>
      <c r="G74" s="151">
        <f aca="true" t="shared" si="26" ref="G74:G88">42.62*F74</f>
        <v>141.4557799999998</v>
      </c>
      <c r="H74" s="151">
        <f aca="true" t="shared" si="27" ref="H74:H88">26.61*F74</f>
        <v>88.31858999999987</v>
      </c>
      <c r="I74" s="151">
        <f aca="true" t="shared" si="28" ref="I74:I88">16.01*F74</f>
        <v>53.13718999999993</v>
      </c>
      <c r="J74" s="151">
        <f aca="true" t="shared" si="29" ref="J74:J88">H74+I74</f>
        <v>141.4557799999998</v>
      </c>
      <c r="K74" s="151">
        <f aca="true" t="shared" si="30" ref="K74:K88">0.004309*B74</f>
        <v>0.1297009</v>
      </c>
      <c r="L74" s="151">
        <f aca="true" t="shared" si="31" ref="L74:L88">42.62*K74</f>
        <v>5.527852358</v>
      </c>
      <c r="M74" s="155">
        <v>37</v>
      </c>
      <c r="N74" s="208">
        <v>41.37</v>
      </c>
      <c r="O74" s="208">
        <v>41.375</v>
      </c>
      <c r="P74" s="109">
        <f aca="true" t="shared" si="32" ref="P74:P87">O74-N74</f>
        <v>0.005000000000002558</v>
      </c>
      <c r="Q74" s="151">
        <f aca="true" t="shared" si="33" ref="Q74:Q88">62.55*P74</f>
        <v>0.31275000000016</v>
      </c>
      <c r="R74" s="216">
        <f aca="true" t="shared" si="34" ref="R74:R88">0.000895*B74</f>
        <v>0.0269395</v>
      </c>
      <c r="S74" s="151">
        <f aca="true" t="shared" si="35" ref="S74:S88">1232.54*R74</f>
        <v>33.20401133</v>
      </c>
      <c r="T74" s="155">
        <v>37</v>
      </c>
    </row>
    <row r="75" spans="1:20" ht="15">
      <c r="A75" s="177">
        <v>38</v>
      </c>
      <c r="B75" s="178">
        <v>45.5</v>
      </c>
      <c r="C75" s="211">
        <v>261.168</v>
      </c>
      <c r="D75" s="211">
        <v>262</v>
      </c>
      <c r="E75" s="175">
        <f t="shared" si="24"/>
        <v>0.8319999999999936</v>
      </c>
      <c r="F75" s="175">
        <f t="shared" si="25"/>
        <v>0.9679999999999893</v>
      </c>
      <c r="G75" s="151">
        <f t="shared" si="26"/>
        <v>41.25615999999954</v>
      </c>
      <c r="H75" s="151">
        <f t="shared" si="27"/>
        <v>25.758479999999714</v>
      </c>
      <c r="I75" s="151">
        <f t="shared" si="28"/>
        <v>15.49767999999983</v>
      </c>
      <c r="J75" s="151">
        <f t="shared" si="29"/>
        <v>41.25615999999955</v>
      </c>
      <c r="K75" s="151">
        <f t="shared" si="30"/>
        <v>0.19605950000000003</v>
      </c>
      <c r="L75" s="151">
        <f t="shared" si="31"/>
        <v>8.35605589</v>
      </c>
      <c r="M75" s="177">
        <v>38</v>
      </c>
      <c r="N75" s="206">
        <v>208.864</v>
      </c>
      <c r="O75" s="206">
        <v>209</v>
      </c>
      <c r="P75" s="109">
        <f t="shared" si="32"/>
        <v>0.13599999999999568</v>
      </c>
      <c r="Q75" s="151">
        <f t="shared" si="33"/>
        <v>8.50679999999973</v>
      </c>
      <c r="R75" s="216">
        <f t="shared" si="34"/>
        <v>0.040722499999999995</v>
      </c>
      <c r="S75" s="151">
        <f t="shared" si="35"/>
        <v>50.19211014999999</v>
      </c>
      <c r="T75" s="177">
        <v>38</v>
      </c>
    </row>
    <row r="76" spans="1:20" ht="15">
      <c r="A76" s="115">
        <v>39</v>
      </c>
      <c r="B76" s="178">
        <v>45.1</v>
      </c>
      <c r="C76" s="211">
        <v>21.518</v>
      </c>
      <c r="D76" s="211">
        <v>28.761</v>
      </c>
      <c r="E76" s="175">
        <f t="shared" si="24"/>
        <v>7.2429999999999986</v>
      </c>
      <c r="F76" s="175">
        <f t="shared" si="25"/>
        <v>12.048000000000005</v>
      </c>
      <c r="G76" s="151">
        <f t="shared" si="26"/>
        <v>513.4857600000003</v>
      </c>
      <c r="H76" s="151">
        <f t="shared" si="27"/>
        <v>320.5972800000001</v>
      </c>
      <c r="I76" s="151">
        <f t="shared" si="28"/>
        <v>192.8884800000001</v>
      </c>
      <c r="J76" s="151">
        <f t="shared" si="29"/>
        <v>513.4857600000003</v>
      </c>
      <c r="K76" s="151">
        <f t="shared" si="30"/>
        <v>0.19433590000000003</v>
      </c>
      <c r="L76" s="151">
        <f t="shared" si="31"/>
        <v>8.282596058000001</v>
      </c>
      <c r="M76" s="115">
        <v>39</v>
      </c>
      <c r="N76" s="208">
        <v>72.937</v>
      </c>
      <c r="O76" s="208">
        <v>77.742</v>
      </c>
      <c r="P76" s="109">
        <f t="shared" si="32"/>
        <v>4.805000000000007</v>
      </c>
      <c r="Q76" s="151">
        <f t="shared" si="33"/>
        <v>300.5527500000004</v>
      </c>
      <c r="R76" s="216">
        <f t="shared" si="34"/>
        <v>0.0403645</v>
      </c>
      <c r="S76" s="151">
        <f t="shared" si="35"/>
        <v>49.75086082999999</v>
      </c>
      <c r="T76" s="115">
        <v>39</v>
      </c>
    </row>
    <row r="77" spans="1:20" ht="15">
      <c r="A77" s="153">
        <v>40</v>
      </c>
      <c r="B77" s="178">
        <v>30.2</v>
      </c>
      <c r="C77" s="208">
        <v>266</v>
      </c>
      <c r="D77" s="208">
        <v>269</v>
      </c>
      <c r="E77" s="175">
        <f t="shared" si="24"/>
        <v>3</v>
      </c>
      <c r="F77" s="175">
        <f t="shared" si="25"/>
        <v>5.53000000000003</v>
      </c>
      <c r="G77" s="151">
        <f t="shared" si="26"/>
        <v>235.68860000000126</v>
      </c>
      <c r="H77" s="151">
        <f t="shared" si="27"/>
        <v>147.1533000000008</v>
      </c>
      <c r="I77" s="151">
        <f t="shared" si="28"/>
        <v>88.53530000000048</v>
      </c>
      <c r="J77" s="151">
        <f t="shared" si="29"/>
        <v>235.68860000000126</v>
      </c>
      <c r="K77" s="151">
        <f t="shared" si="30"/>
        <v>0.13013180000000002</v>
      </c>
      <c r="L77" s="151">
        <f t="shared" si="31"/>
        <v>5.546217316000001</v>
      </c>
      <c r="M77" s="153">
        <v>40</v>
      </c>
      <c r="N77" s="208">
        <v>316.71</v>
      </c>
      <c r="O77" s="208">
        <v>319.24</v>
      </c>
      <c r="P77" s="109">
        <f t="shared" si="32"/>
        <v>2.5300000000000296</v>
      </c>
      <c r="Q77" s="151">
        <f t="shared" si="33"/>
        <v>158.25150000000184</v>
      </c>
      <c r="R77" s="216">
        <f t="shared" si="34"/>
        <v>0.027028999999999997</v>
      </c>
      <c r="S77" s="151">
        <f t="shared" si="35"/>
        <v>33.31432366</v>
      </c>
      <c r="T77" s="153">
        <v>40</v>
      </c>
    </row>
    <row r="78" spans="1:20" ht="15">
      <c r="A78" s="115">
        <v>41</v>
      </c>
      <c r="B78" s="178">
        <v>45.2</v>
      </c>
      <c r="C78" s="208">
        <v>160</v>
      </c>
      <c r="D78" s="208">
        <v>169.05</v>
      </c>
      <c r="E78" s="175">
        <f t="shared" si="24"/>
        <v>9.050000000000011</v>
      </c>
      <c r="F78" s="175">
        <f t="shared" si="25"/>
        <v>11.119000000000014</v>
      </c>
      <c r="G78" s="151">
        <f t="shared" si="26"/>
        <v>473.89178000000055</v>
      </c>
      <c r="H78" s="151">
        <f t="shared" si="27"/>
        <v>295.87659000000036</v>
      </c>
      <c r="I78" s="151">
        <f t="shared" si="28"/>
        <v>178.01519000000025</v>
      </c>
      <c r="J78" s="151">
        <f t="shared" si="29"/>
        <v>473.8917800000006</v>
      </c>
      <c r="K78" s="151">
        <f t="shared" si="30"/>
        <v>0.19476680000000002</v>
      </c>
      <c r="L78" s="151">
        <f t="shared" si="31"/>
        <v>8.300961016</v>
      </c>
      <c r="M78" s="115">
        <v>41</v>
      </c>
      <c r="N78" s="208">
        <v>72</v>
      </c>
      <c r="O78" s="208">
        <v>74.069</v>
      </c>
      <c r="P78" s="109">
        <f t="shared" si="32"/>
        <v>2.0690000000000026</v>
      </c>
      <c r="Q78" s="151">
        <f t="shared" si="33"/>
        <v>129.41595000000015</v>
      </c>
      <c r="R78" s="216">
        <f t="shared" si="34"/>
        <v>0.040454000000000004</v>
      </c>
      <c r="S78" s="151">
        <f t="shared" si="35"/>
        <v>49.86117316</v>
      </c>
      <c r="T78" s="115">
        <v>41</v>
      </c>
    </row>
    <row r="79" spans="1:20" ht="15">
      <c r="A79" s="153">
        <v>42</v>
      </c>
      <c r="B79" s="178">
        <v>45.1</v>
      </c>
      <c r="C79" s="208">
        <v>23.277</v>
      </c>
      <c r="D79" s="208">
        <v>25</v>
      </c>
      <c r="E79" s="175">
        <f t="shared" si="24"/>
        <v>1.722999999999999</v>
      </c>
      <c r="F79" s="175">
        <f t="shared" si="25"/>
        <v>2.4799999999999986</v>
      </c>
      <c r="G79" s="151">
        <f t="shared" si="26"/>
        <v>105.69759999999994</v>
      </c>
      <c r="H79" s="151">
        <f t="shared" si="27"/>
        <v>65.99279999999996</v>
      </c>
      <c r="I79" s="151">
        <f t="shared" si="28"/>
        <v>39.704799999999985</v>
      </c>
      <c r="J79" s="151">
        <f t="shared" si="29"/>
        <v>105.69759999999994</v>
      </c>
      <c r="K79" s="151">
        <f t="shared" si="30"/>
        <v>0.19433590000000003</v>
      </c>
      <c r="L79" s="151">
        <f t="shared" si="31"/>
        <v>8.282596058000001</v>
      </c>
      <c r="M79" s="153">
        <v>42</v>
      </c>
      <c r="N79" s="208">
        <v>6.243</v>
      </c>
      <c r="O79" s="208">
        <v>7</v>
      </c>
      <c r="P79" s="109">
        <f t="shared" si="32"/>
        <v>0.7569999999999997</v>
      </c>
      <c r="Q79" s="151">
        <f t="shared" si="33"/>
        <v>47.35034999999998</v>
      </c>
      <c r="R79" s="216">
        <f t="shared" si="34"/>
        <v>0.0403645</v>
      </c>
      <c r="S79" s="151">
        <f t="shared" si="35"/>
        <v>49.75086082999999</v>
      </c>
      <c r="T79" s="153">
        <v>42</v>
      </c>
    </row>
    <row r="80" spans="1:20" ht="15">
      <c r="A80" s="115">
        <v>43</v>
      </c>
      <c r="B80" s="178">
        <v>30</v>
      </c>
      <c r="C80" s="209">
        <v>78.563</v>
      </c>
      <c r="D80" s="209">
        <v>80.25</v>
      </c>
      <c r="E80" s="175">
        <f t="shared" si="24"/>
        <v>1.6869999999999976</v>
      </c>
      <c r="F80" s="175">
        <f t="shared" si="25"/>
        <v>2.0209999999999972</v>
      </c>
      <c r="G80" s="151">
        <f t="shared" si="26"/>
        <v>86.13501999999988</v>
      </c>
      <c r="H80" s="151">
        <f t="shared" si="27"/>
        <v>53.77880999999993</v>
      </c>
      <c r="I80" s="151">
        <f t="shared" si="28"/>
        <v>32.35620999999996</v>
      </c>
      <c r="J80" s="151">
        <f t="shared" si="29"/>
        <v>86.13501999999988</v>
      </c>
      <c r="K80" s="151">
        <f t="shared" si="30"/>
        <v>0.12927</v>
      </c>
      <c r="L80" s="151">
        <f t="shared" si="31"/>
        <v>5.509487399999999</v>
      </c>
      <c r="M80" s="115">
        <v>43</v>
      </c>
      <c r="N80" s="208">
        <v>8.536</v>
      </c>
      <c r="O80" s="208">
        <v>8.87</v>
      </c>
      <c r="P80" s="109">
        <f t="shared" si="32"/>
        <v>0.33399999999999963</v>
      </c>
      <c r="Q80" s="151">
        <f t="shared" si="33"/>
        <v>20.891699999999975</v>
      </c>
      <c r="R80" s="216">
        <f t="shared" si="34"/>
        <v>0.02685</v>
      </c>
      <c r="S80" s="151">
        <f t="shared" si="35"/>
        <v>33.093699</v>
      </c>
      <c r="T80" s="115">
        <v>43</v>
      </c>
    </row>
    <row r="81" spans="1:20" ht="15">
      <c r="A81" s="115">
        <v>44</v>
      </c>
      <c r="B81" s="178">
        <v>46.2</v>
      </c>
      <c r="C81" s="209">
        <v>158.722</v>
      </c>
      <c r="D81" s="209">
        <v>166.302</v>
      </c>
      <c r="E81" s="175">
        <f t="shared" si="24"/>
        <v>7.579999999999984</v>
      </c>
      <c r="F81" s="175">
        <f t="shared" si="25"/>
        <v>14.225999999999985</v>
      </c>
      <c r="G81" s="151">
        <f t="shared" si="26"/>
        <v>606.3121199999994</v>
      </c>
      <c r="H81" s="151">
        <f t="shared" si="27"/>
        <v>378.5538599999996</v>
      </c>
      <c r="I81" s="151">
        <f t="shared" si="28"/>
        <v>227.75825999999978</v>
      </c>
      <c r="J81" s="151">
        <f t="shared" si="29"/>
        <v>606.3121199999994</v>
      </c>
      <c r="K81" s="151">
        <f t="shared" si="30"/>
        <v>0.19907580000000002</v>
      </c>
      <c r="L81" s="151">
        <f t="shared" si="31"/>
        <v>8.484610596000001</v>
      </c>
      <c r="M81" s="115">
        <v>44</v>
      </c>
      <c r="N81" s="208">
        <v>11.567</v>
      </c>
      <c r="O81" s="208">
        <v>18.213</v>
      </c>
      <c r="P81" s="109">
        <f t="shared" si="32"/>
        <v>6.646000000000001</v>
      </c>
      <c r="Q81" s="151">
        <f t="shared" si="33"/>
        <v>415.70730000000003</v>
      </c>
      <c r="R81" s="216">
        <f t="shared" si="34"/>
        <v>0.041349000000000004</v>
      </c>
      <c r="S81" s="151">
        <f t="shared" si="35"/>
        <v>50.96429646</v>
      </c>
      <c r="T81" s="115">
        <v>44</v>
      </c>
    </row>
    <row r="82" spans="1:20" ht="15">
      <c r="A82" s="115">
        <v>45</v>
      </c>
      <c r="B82" s="178">
        <v>45</v>
      </c>
      <c r="C82" s="210">
        <v>22</v>
      </c>
      <c r="D82" s="210">
        <v>29.354</v>
      </c>
      <c r="E82" s="175">
        <f t="shared" si="24"/>
        <v>7.353999999999999</v>
      </c>
      <c r="F82" s="175">
        <f t="shared" si="25"/>
        <v>10.86</v>
      </c>
      <c r="G82" s="151">
        <f t="shared" si="26"/>
        <v>462.85319999999996</v>
      </c>
      <c r="H82" s="151">
        <f t="shared" si="27"/>
        <v>288.9846</v>
      </c>
      <c r="I82" s="151">
        <f t="shared" si="28"/>
        <v>173.86860000000001</v>
      </c>
      <c r="J82" s="151">
        <f t="shared" si="29"/>
        <v>462.8532</v>
      </c>
      <c r="K82" s="151">
        <f t="shared" si="30"/>
        <v>0.19390500000000002</v>
      </c>
      <c r="L82" s="151">
        <f t="shared" si="31"/>
        <v>8.2642311</v>
      </c>
      <c r="M82" s="115">
        <v>45</v>
      </c>
      <c r="N82" s="208">
        <v>22</v>
      </c>
      <c r="O82" s="208">
        <v>25.506</v>
      </c>
      <c r="P82" s="109">
        <f t="shared" si="32"/>
        <v>3.5060000000000002</v>
      </c>
      <c r="Q82" s="151">
        <f t="shared" si="33"/>
        <v>219.3003</v>
      </c>
      <c r="R82" s="216">
        <f t="shared" si="34"/>
        <v>0.040275</v>
      </c>
      <c r="S82" s="151">
        <f t="shared" si="35"/>
        <v>49.640548499999994</v>
      </c>
      <c r="T82" s="115">
        <v>45</v>
      </c>
    </row>
    <row r="83" spans="1:20" ht="15">
      <c r="A83" s="115">
        <v>46</v>
      </c>
      <c r="B83" s="178">
        <v>29.8</v>
      </c>
      <c r="C83" s="209">
        <v>166.052</v>
      </c>
      <c r="D83" s="209">
        <v>166.98</v>
      </c>
      <c r="E83" s="175">
        <f t="shared" si="24"/>
        <v>0.9279999999999973</v>
      </c>
      <c r="F83" s="175">
        <f t="shared" si="25"/>
        <v>1.2799999999999958</v>
      </c>
      <c r="G83" s="151">
        <f t="shared" si="26"/>
        <v>54.55359999999982</v>
      </c>
      <c r="H83" s="151">
        <f t="shared" si="27"/>
        <v>34.06079999999989</v>
      </c>
      <c r="I83" s="151">
        <f t="shared" si="28"/>
        <v>20.492799999999935</v>
      </c>
      <c r="J83" s="151">
        <f t="shared" si="29"/>
        <v>54.55359999999982</v>
      </c>
      <c r="K83" s="151">
        <f t="shared" si="30"/>
        <v>0.1284082</v>
      </c>
      <c r="L83" s="151">
        <f t="shared" si="31"/>
        <v>5.472757484</v>
      </c>
      <c r="M83" s="115">
        <v>46</v>
      </c>
      <c r="N83" s="208">
        <v>13.335</v>
      </c>
      <c r="O83" s="208">
        <v>13.687</v>
      </c>
      <c r="P83" s="109">
        <f t="shared" si="32"/>
        <v>0.35199999999999854</v>
      </c>
      <c r="Q83" s="151">
        <f t="shared" si="33"/>
        <v>22.017599999999906</v>
      </c>
      <c r="R83" s="216">
        <f t="shared" si="34"/>
        <v>0.026671</v>
      </c>
      <c r="S83" s="151">
        <f t="shared" si="35"/>
        <v>32.87307434</v>
      </c>
      <c r="T83" s="115">
        <v>46</v>
      </c>
    </row>
    <row r="84" spans="1:20" ht="15">
      <c r="A84" s="115">
        <v>47</v>
      </c>
      <c r="B84" s="178">
        <v>45.4</v>
      </c>
      <c r="C84" s="208">
        <v>110.536</v>
      </c>
      <c r="D84" s="208">
        <v>112.916</v>
      </c>
      <c r="E84" s="175">
        <f t="shared" si="24"/>
        <v>2.3799999999999955</v>
      </c>
      <c r="F84" s="175">
        <f t="shared" si="25"/>
        <v>3.3699999999999957</v>
      </c>
      <c r="G84" s="151">
        <f t="shared" si="26"/>
        <v>143.6293999999998</v>
      </c>
      <c r="H84" s="151">
        <f t="shared" si="27"/>
        <v>89.67569999999988</v>
      </c>
      <c r="I84" s="151">
        <f t="shared" si="28"/>
        <v>53.953699999999934</v>
      </c>
      <c r="J84" s="151">
        <f t="shared" si="29"/>
        <v>143.6293999999998</v>
      </c>
      <c r="K84" s="151">
        <f t="shared" si="30"/>
        <v>0.1956286</v>
      </c>
      <c r="L84" s="151">
        <f t="shared" si="31"/>
        <v>8.337690932</v>
      </c>
      <c r="M84" s="115">
        <v>47</v>
      </c>
      <c r="N84" s="208">
        <v>13.621</v>
      </c>
      <c r="O84" s="208">
        <v>14.611</v>
      </c>
      <c r="P84" s="109">
        <f t="shared" si="32"/>
        <v>0.9900000000000002</v>
      </c>
      <c r="Q84" s="151">
        <f t="shared" si="33"/>
        <v>61.92450000000001</v>
      </c>
      <c r="R84" s="216">
        <f t="shared" si="34"/>
        <v>0.040632999999999996</v>
      </c>
      <c r="S84" s="151">
        <f t="shared" si="35"/>
        <v>50.08179781999999</v>
      </c>
      <c r="T84" s="115">
        <v>47</v>
      </c>
    </row>
    <row r="85" spans="1:20" ht="15">
      <c r="A85" s="115">
        <v>48</v>
      </c>
      <c r="B85" s="178">
        <v>44.2</v>
      </c>
      <c r="C85" s="208">
        <v>100</v>
      </c>
      <c r="D85" s="210">
        <v>104</v>
      </c>
      <c r="E85" s="175">
        <f t="shared" si="24"/>
        <v>4</v>
      </c>
      <c r="F85" s="175">
        <f t="shared" si="25"/>
        <v>4</v>
      </c>
      <c r="G85" s="151">
        <f t="shared" si="26"/>
        <v>170.48</v>
      </c>
      <c r="H85" s="151">
        <f t="shared" si="27"/>
        <v>106.44</v>
      </c>
      <c r="I85" s="151">
        <f t="shared" si="28"/>
        <v>64.04</v>
      </c>
      <c r="J85" s="151">
        <f t="shared" si="29"/>
        <v>170.48000000000002</v>
      </c>
      <c r="K85" s="151">
        <f t="shared" si="30"/>
        <v>0.19045780000000004</v>
      </c>
      <c r="L85" s="151">
        <f t="shared" si="31"/>
        <v>8.117311436000001</v>
      </c>
      <c r="M85" s="115">
        <v>48</v>
      </c>
      <c r="N85" s="208">
        <v>86</v>
      </c>
      <c r="O85" s="208">
        <v>86</v>
      </c>
      <c r="P85" s="109">
        <f t="shared" si="32"/>
        <v>0</v>
      </c>
      <c r="Q85" s="151">
        <f t="shared" si="33"/>
        <v>0</v>
      </c>
      <c r="R85" s="216">
        <f t="shared" si="34"/>
        <v>0.039559000000000004</v>
      </c>
      <c r="S85" s="151">
        <f t="shared" si="35"/>
        <v>48.75804986</v>
      </c>
      <c r="T85" s="115">
        <v>48</v>
      </c>
    </row>
    <row r="86" spans="1:20" ht="15">
      <c r="A86" s="115">
        <v>49</v>
      </c>
      <c r="B86" s="178">
        <v>30.1</v>
      </c>
      <c r="C86" s="208">
        <v>168</v>
      </c>
      <c r="D86" s="208">
        <v>169</v>
      </c>
      <c r="E86" s="175">
        <f t="shared" si="24"/>
        <v>1</v>
      </c>
      <c r="F86" s="175">
        <f t="shared" si="25"/>
        <v>1.4969999999999999</v>
      </c>
      <c r="G86" s="151">
        <f t="shared" si="26"/>
        <v>63.802139999999994</v>
      </c>
      <c r="H86" s="151">
        <f t="shared" si="27"/>
        <v>39.83517</v>
      </c>
      <c r="I86" s="151">
        <f t="shared" si="28"/>
        <v>23.96697</v>
      </c>
      <c r="J86" s="151">
        <f t="shared" si="29"/>
        <v>63.802139999999994</v>
      </c>
      <c r="K86" s="151">
        <f t="shared" si="30"/>
        <v>0.1297009</v>
      </c>
      <c r="L86" s="151">
        <f t="shared" si="31"/>
        <v>5.527852358</v>
      </c>
      <c r="M86" s="115">
        <v>49</v>
      </c>
      <c r="N86" s="208">
        <v>107.503</v>
      </c>
      <c r="O86" s="208">
        <v>108</v>
      </c>
      <c r="P86" s="109">
        <f t="shared" si="32"/>
        <v>0.4969999999999999</v>
      </c>
      <c r="Q86" s="151">
        <f t="shared" si="33"/>
        <v>31.08734999999999</v>
      </c>
      <c r="R86" s="216">
        <f t="shared" si="34"/>
        <v>0.0269395</v>
      </c>
      <c r="S86" s="151">
        <f t="shared" si="35"/>
        <v>33.20401133</v>
      </c>
      <c r="T86" s="115">
        <v>49</v>
      </c>
    </row>
    <row r="87" spans="1:20" ht="15.75" thickBot="1">
      <c r="A87" s="115">
        <v>50</v>
      </c>
      <c r="B87" s="178">
        <v>45.3</v>
      </c>
      <c r="C87" s="208">
        <v>304</v>
      </c>
      <c r="D87" s="208">
        <v>311</v>
      </c>
      <c r="E87" s="175">
        <f t="shared" si="24"/>
        <v>7</v>
      </c>
      <c r="F87" s="175">
        <f t="shared" si="25"/>
        <v>12</v>
      </c>
      <c r="G87" s="151">
        <f t="shared" si="26"/>
        <v>511.43999999999994</v>
      </c>
      <c r="H87" s="151">
        <f t="shared" si="27"/>
        <v>319.32</v>
      </c>
      <c r="I87" s="151">
        <f t="shared" si="28"/>
        <v>192.12</v>
      </c>
      <c r="J87" s="151">
        <f t="shared" si="29"/>
        <v>511.44</v>
      </c>
      <c r="K87" s="151">
        <f t="shared" si="30"/>
        <v>0.1951977</v>
      </c>
      <c r="L87" s="151">
        <f t="shared" si="31"/>
        <v>8.319325974</v>
      </c>
      <c r="M87" s="115">
        <v>50</v>
      </c>
      <c r="N87" s="211">
        <v>286</v>
      </c>
      <c r="O87" s="211">
        <v>291</v>
      </c>
      <c r="P87" s="109">
        <f t="shared" si="32"/>
        <v>5</v>
      </c>
      <c r="Q87" s="232">
        <f t="shared" si="33"/>
        <v>312.75</v>
      </c>
      <c r="R87" s="229">
        <f t="shared" si="34"/>
        <v>0.040543499999999996</v>
      </c>
      <c r="S87" s="232">
        <f t="shared" si="35"/>
        <v>49.97148548999999</v>
      </c>
      <c r="T87" s="115">
        <v>50</v>
      </c>
    </row>
    <row r="88" spans="1:19" ht="15.75" thickBot="1">
      <c r="A88" s="147"/>
      <c r="B88" s="146">
        <f>SUM(B73:B87)</f>
        <v>600.1</v>
      </c>
      <c r="C88" s="147"/>
      <c r="D88" s="115"/>
      <c r="E88" s="158">
        <f>SUM(E73:E87)</f>
        <v>60.84599999999996</v>
      </c>
      <c r="F88" s="158">
        <f>SUM(F73:F87)</f>
        <v>90.378</v>
      </c>
      <c r="G88" s="151">
        <f t="shared" si="26"/>
        <v>3851.91036</v>
      </c>
      <c r="H88" s="151">
        <f t="shared" si="27"/>
        <v>2404.95858</v>
      </c>
      <c r="I88" s="151">
        <f t="shared" si="28"/>
        <v>1446.95178</v>
      </c>
      <c r="J88" s="151">
        <f t="shared" si="29"/>
        <v>3851.91036</v>
      </c>
      <c r="K88" s="151">
        <f t="shared" si="30"/>
        <v>2.5858309000000004</v>
      </c>
      <c r="L88" s="151">
        <f t="shared" si="31"/>
        <v>110.20811295800002</v>
      </c>
      <c r="M88" s="147"/>
      <c r="N88" s="147"/>
      <c r="O88" s="115"/>
      <c r="P88" s="158">
        <f>SUM(P73:P87)</f>
        <v>29.53200000000004</v>
      </c>
      <c r="Q88" s="231">
        <f t="shared" si="33"/>
        <v>1847.2266000000025</v>
      </c>
      <c r="R88" s="230">
        <f t="shared" si="34"/>
        <v>0.5370895</v>
      </c>
      <c r="S88" s="231">
        <f t="shared" si="35"/>
        <v>661.98429233</v>
      </c>
    </row>
    <row r="89" spans="1:17" ht="15">
      <c r="A89" s="147"/>
      <c r="B89" s="147"/>
      <c r="C89" s="147"/>
      <c r="D89" s="159"/>
      <c r="E89" s="159"/>
      <c r="F89" s="159"/>
      <c r="G89" s="159"/>
      <c r="H89" s="159"/>
      <c r="I89" s="159"/>
      <c r="J89" s="159"/>
      <c r="K89" s="159"/>
      <c r="L89" s="159"/>
      <c r="M89" s="147"/>
      <c r="N89" s="159"/>
      <c r="O89" s="159"/>
      <c r="P89" s="159"/>
      <c r="Q89" s="159"/>
    </row>
    <row r="90" spans="1:17" ht="15">
      <c r="A90" s="147"/>
      <c r="B90" s="147"/>
      <c r="C90" s="147"/>
      <c r="D90" s="75"/>
      <c r="E90" s="75"/>
      <c r="F90" s="75"/>
      <c r="G90" s="75"/>
      <c r="H90" s="75"/>
      <c r="I90" s="159"/>
      <c r="J90" s="159"/>
      <c r="K90" s="159"/>
      <c r="L90" s="159"/>
      <c r="M90" s="147"/>
      <c r="N90" s="159"/>
      <c r="O90" s="159"/>
      <c r="P90" s="159"/>
      <c r="Q90" s="159"/>
    </row>
    <row r="91" spans="1:17" ht="15">
      <c r="A91" s="165"/>
      <c r="B91" s="165"/>
      <c r="C91" s="165"/>
      <c r="D91" s="159"/>
      <c r="E91" s="159"/>
      <c r="F91" s="159"/>
      <c r="G91" s="159"/>
      <c r="H91" s="159"/>
      <c r="I91" s="159"/>
      <c r="J91" s="159"/>
      <c r="K91" s="159"/>
      <c r="L91" s="159"/>
      <c r="M91" s="165"/>
      <c r="N91" s="159"/>
      <c r="O91" s="159"/>
      <c r="P91" s="159"/>
      <c r="Q91" s="159"/>
    </row>
    <row r="92" spans="1:17" ht="15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</row>
    <row r="93" spans="1:17" ht="15">
      <c r="A93" s="165"/>
      <c r="B93" s="188"/>
      <c r="C93" s="163"/>
      <c r="D93" s="189"/>
      <c r="E93" s="167"/>
      <c r="F93" s="167"/>
      <c r="G93" s="182"/>
      <c r="H93" s="182"/>
      <c r="I93" s="182"/>
      <c r="J93" s="182"/>
      <c r="K93" s="182"/>
      <c r="L93" s="182"/>
      <c r="M93" s="165"/>
      <c r="N93" s="163"/>
      <c r="O93" s="163"/>
      <c r="P93" s="167"/>
      <c r="Q93" s="182"/>
    </row>
    <row r="94" spans="1:17" ht="15">
      <c r="A94" s="165"/>
      <c r="B94" s="188"/>
      <c r="C94" s="167"/>
      <c r="D94" s="167"/>
      <c r="E94" s="167"/>
      <c r="F94" s="167"/>
      <c r="G94" s="182"/>
      <c r="H94" s="182"/>
      <c r="I94" s="182"/>
      <c r="J94" s="182"/>
      <c r="K94" s="182"/>
      <c r="L94" s="182"/>
      <c r="M94" s="165"/>
      <c r="N94" s="167"/>
      <c r="O94" s="167"/>
      <c r="P94" s="167"/>
      <c r="Q94" s="182"/>
    </row>
    <row r="95" spans="1:17" ht="15">
      <c r="A95" s="165"/>
      <c r="B95" s="188"/>
      <c r="C95" s="167"/>
      <c r="D95" s="167"/>
      <c r="E95" s="167"/>
      <c r="F95" s="167"/>
      <c r="G95" s="182"/>
      <c r="H95" s="182"/>
      <c r="I95" s="182"/>
      <c r="J95" s="182"/>
      <c r="K95" s="182"/>
      <c r="L95" s="182"/>
      <c r="M95" s="165"/>
      <c r="N95" s="167"/>
      <c r="O95" s="167"/>
      <c r="P95" s="167"/>
      <c r="Q95" s="182"/>
    </row>
    <row r="96" spans="1:17" ht="15">
      <c r="A96" s="165"/>
      <c r="B96" s="188"/>
      <c r="C96" s="167"/>
      <c r="D96" s="167"/>
      <c r="E96" s="167"/>
      <c r="F96" s="167"/>
      <c r="G96" s="182"/>
      <c r="H96" s="182"/>
      <c r="I96" s="182"/>
      <c r="J96" s="182"/>
      <c r="K96" s="182"/>
      <c r="L96" s="182"/>
      <c r="M96" s="165"/>
      <c r="N96" s="167"/>
      <c r="O96" s="167"/>
      <c r="P96" s="167"/>
      <c r="Q96" s="182"/>
    </row>
    <row r="97" spans="1:17" ht="1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</row>
    <row r="98" spans="1:17" ht="1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</row>
    <row r="99" spans="1:17" ht="15">
      <c r="A99" s="162"/>
      <c r="B99" s="170"/>
      <c r="C99" s="163"/>
      <c r="D99" s="163"/>
      <c r="E99" s="168"/>
      <c r="F99" s="168"/>
      <c r="G99" s="169"/>
      <c r="H99" s="169"/>
      <c r="I99" s="169"/>
      <c r="J99" s="169"/>
      <c r="K99" s="169"/>
      <c r="L99" s="169"/>
      <c r="M99" s="162"/>
      <c r="N99" s="163"/>
      <c r="O99" s="163"/>
      <c r="P99" s="195"/>
      <c r="Q99" s="169"/>
    </row>
    <row r="100" spans="1:17" ht="15">
      <c r="A100" s="162"/>
      <c r="B100" s="170"/>
      <c r="C100" s="168"/>
      <c r="D100" s="168"/>
      <c r="E100" s="168"/>
      <c r="F100" s="168"/>
      <c r="G100" s="169"/>
      <c r="H100" s="169"/>
      <c r="I100" s="169"/>
      <c r="J100" s="169"/>
      <c r="K100" s="169"/>
      <c r="L100" s="169"/>
      <c r="M100" s="162"/>
      <c r="N100" s="168"/>
      <c r="O100" s="168"/>
      <c r="P100" s="195"/>
      <c r="Q100" s="169"/>
    </row>
    <row r="101" spans="1:17" ht="15">
      <c r="A101" s="162"/>
      <c r="B101" s="170"/>
      <c r="C101" s="168"/>
      <c r="D101" s="168"/>
      <c r="E101" s="168"/>
      <c r="F101" s="168"/>
      <c r="G101" s="169"/>
      <c r="H101" s="169"/>
      <c r="I101" s="169"/>
      <c r="J101" s="169"/>
      <c r="K101" s="169"/>
      <c r="L101" s="169"/>
      <c r="M101" s="162"/>
      <c r="N101" s="168"/>
      <c r="O101" s="168"/>
      <c r="P101" s="195"/>
      <c r="Q101" s="169"/>
    </row>
    <row r="102" spans="1:17" ht="15">
      <c r="A102" s="162"/>
      <c r="B102" s="170"/>
      <c r="C102" s="168"/>
      <c r="D102" s="168"/>
      <c r="E102" s="168"/>
      <c r="F102" s="168"/>
      <c r="G102" s="169"/>
      <c r="H102" s="169"/>
      <c r="I102" s="169"/>
      <c r="J102" s="169"/>
      <c r="K102" s="169"/>
      <c r="L102" s="169"/>
      <c r="M102" s="162"/>
      <c r="N102" s="168"/>
      <c r="O102" s="168"/>
      <c r="P102" s="195"/>
      <c r="Q102" s="169"/>
    </row>
    <row r="103" spans="1:17" ht="15">
      <c r="A103" s="162"/>
      <c r="B103" s="170"/>
      <c r="C103" s="168"/>
      <c r="D103" s="168"/>
      <c r="E103" s="168"/>
      <c r="F103" s="168"/>
      <c r="G103" s="169"/>
      <c r="H103" s="169"/>
      <c r="I103" s="169"/>
      <c r="J103" s="169"/>
      <c r="K103" s="169"/>
      <c r="L103" s="169"/>
      <c r="M103" s="162"/>
      <c r="N103" s="168"/>
      <c r="O103" s="168"/>
      <c r="P103" s="195"/>
      <c r="Q103" s="169"/>
    </row>
    <row r="104" spans="1:17" ht="15">
      <c r="A104" s="162"/>
      <c r="B104" s="170"/>
      <c r="C104" s="168"/>
      <c r="D104" s="168"/>
      <c r="E104" s="168"/>
      <c r="F104" s="168"/>
      <c r="G104" s="169"/>
      <c r="H104" s="169"/>
      <c r="I104" s="169"/>
      <c r="J104" s="169"/>
      <c r="K104" s="169"/>
      <c r="L104" s="169"/>
      <c r="M104" s="162"/>
      <c r="N104" s="168"/>
      <c r="O104" s="168"/>
      <c r="P104" s="195"/>
      <c r="Q104" s="169"/>
    </row>
    <row r="105" spans="1:17" ht="15">
      <c r="A105" s="165"/>
      <c r="B105" s="170"/>
      <c r="C105" s="168"/>
      <c r="D105" s="168"/>
      <c r="E105" s="168"/>
      <c r="F105" s="168"/>
      <c r="G105" s="169"/>
      <c r="H105" s="169"/>
      <c r="I105" s="169"/>
      <c r="J105" s="169"/>
      <c r="K105" s="169"/>
      <c r="L105" s="169"/>
      <c r="M105" s="165"/>
      <c r="N105" s="168"/>
      <c r="O105" s="168"/>
      <c r="P105" s="195"/>
      <c r="Q105" s="169"/>
    </row>
    <row r="106" spans="1:18" ht="15">
      <c r="A106" s="146" t="s">
        <v>5</v>
      </c>
      <c r="B106" s="146"/>
      <c r="C106" s="146"/>
      <c r="D106" s="115" t="s">
        <v>150</v>
      </c>
      <c r="E106" s="146" t="s">
        <v>31</v>
      </c>
      <c r="F106" s="146"/>
      <c r="G106" s="115" t="s">
        <v>6</v>
      </c>
      <c r="H106" s="115" t="s">
        <v>27</v>
      </c>
      <c r="I106" s="115" t="s">
        <v>26</v>
      </c>
      <c r="J106" s="115" t="s">
        <v>6</v>
      </c>
      <c r="K106" s="115" t="s">
        <v>22</v>
      </c>
      <c r="L106" s="115" t="s">
        <v>6</v>
      </c>
      <c r="M106" s="146" t="s">
        <v>5</v>
      </c>
      <c r="N106" s="146" t="s">
        <v>8</v>
      </c>
      <c r="O106" s="146"/>
      <c r="P106" s="115" t="s">
        <v>149</v>
      </c>
      <c r="Q106" s="146" t="s">
        <v>31</v>
      </c>
      <c r="R106" s="165" t="s">
        <v>22</v>
      </c>
    </row>
    <row r="107" spans="1:20" ht="15">
      <c r="A107" s="115" t="s">
        <v>0</v>
      </c>
      <c r="B107" s="115" t="s">
        <v>1</v>
      </c>
      <c r="C107" s="115" t="s">
        <v>122</v>
      </c>
      <c r="D107" s="115" t="s">
        <v>25</v>
      </c>
      <c r="E107" s="148" t="s">
        <v>16</v>
      </c>
      <c r="F107" s="148" t="s">
        <v>11</v>
      </c>
      <c r="G107" s="115">
        <v>42.62</v>
      </c>
      <c r="H107" s="115">
        <v>26.61</v>
      </c>
      <c r="I107" s="115">
        <v>16.01</v>
      </c>
      <c r="J107" s="115" t="s">
        <v>14</v>
      </c>
      <c r="K107" s="115">
        <v>0.004309</v>
      </c>
      <c r="L107" s="115" t="s">
        <v>6</v>
      </c>
      <c r="M107" s="115" t="s">
        <v>0</v>
      </c>
      <c r="N107" s="115" t="s">
        <v>2</v>
      </c>
      <c r="O107" s="115" t="s">
        <v>3</v>
      </c>
      <c r="P107" s="148" t="s">
        <v>4</v>
      </c>
      <c r="Q107" s="115">
        <v>62.55</v>
      </c>
      <c r="R107" s="227">
        <v>0.000895</v>
      </c>
      <c r="S107" s="114" t="s">
        <v>6</v>
      </c>
      <c r="T107" s="115" t="s">
        <v>0</v>
      </c>
    </row>
    <row r="108" spans="1:20" ht="15">
      <c r="A108" s="115">
        <v>51</v>
      </c>
      <c r="B108" s="178">
        <v>47.8</v>
      </c>
      <c r="C108" s="211">
        <v>13.987</v>
      </c>
      <c r="D108" s="211">
        <v>17.6</v>
      </c>
      <c r="E108" s="175">
        <f>D108-C108</f>
        <v>3.6130000000000013</v>
      </c>
      <c r="F108" s="175">
        <f>E108+P108</f>
        <v>5.074000000000001</v>
      </c>
      <c r="G108" s="151">
        <f>42.62*F108</f>
        <v>216.25388</v>
      </c>
      <c r="H108" s="151">
        <f>26.61*F108</f>
        <v>135.01914000000002</v>
      </c>
      <c r="I108" s="151">
        <f>16.01*F108</f>
        <v>81.23474000000002</v>
      </c>
      <c r="J108" s="151">
        <f>H108+I108</f>
        <v>216.25388000000004</v>
      </c>
      <c r="K108" s="151">
        <f>0.004309*B108</f>
        <v>0.2059702</v>
      </c>
      <c r="L108" s="151">
        <f>42.62*K108</f>
        <v>8.778449923999998</v>
      </c>
      <c r="M108" s="115">
        <v>51</v>
      </c>
      <c r="N108" s="211">
        <v>7.649</v>
      </c>
      <c r="O108" s="211">
        <v>9.11</v>
      </c>
      <c r="P108" s="109">
        <f>O108-N108</f>
        <v>1.4609999999999994</v>
      </c>
      <c r="Q108" s="151">
        <f>62.55*P108</f>
        <v>91.38554999999995</v>
      </c>
      <c r="R108" s="216">
        <v>0.04278099999999999</v>
      </c>
      <c r="S108" s="151">
        <f>1232.54*R108</f>
        <v>52.72929373999999</v>
      </c>
      <c r="T108" s="115">
        <v>51</v>
      </c>
    </row>
    <row r="109" spans="1:20" ht="15">
      <c r="A109" s="115">
        <v>52</v>
      </c>
      <c r="B109" s="178">
        <v>36</v>
      </c>
      <c r="C109" s="208">
        <v>56.267</v>
      </c>
      <c r="D109" s="208">
        <v>59.365</v>
      </c>
      <c r="E109" s="175">
        <f aca="true" t="shared" si="36" ref="E109:E127">D109-C109</f>
        <v>3.097999999999999</v>
      </c>
      <c r="F109" s="175">
        <f aca="true" t="shared" si="37" ref="F109:F127">E109+P109</f>
        <v>4.598999999999997</v>
      </c>
      <c r="G109" s="151">
        <f aca="true" t="shared" si="38" ref="G109:G128">42.62*F109</f>
        <v>196.00937999999985</v>
      </c>
      <c r="H109" s="151">
        <f aca="true" t="shared" si="39" ref="H109:H128">26.61*F109</f>
        <v>122.3793899999999</v>
      </c>
      <c r="I109" s="151">
        <f aca="true" t="shared" si="40" ref="I109:I128">16.01*F109</f>
        <v>73.62998999999995</v>
      </c>
      <c r="J109" s="151">
        <f aca="true" t="shared" si="41" ref="J109:J127">H109+I109</f>
        <v>196.00937999999985</v>
      </c>
      <c r="K109" s="151">
        <f aca="true" t="shared" si="42" ref="K109:K128">0.004309*B109</f>
        <v>0.155124</v>
      </c>
      <c r="L109" s="151">
        <f aca="true" t="shared" si="43" ref="L109:L128">42.62*K109</f>
        <v>6.61138488</v>
      </c>
      <c r="M109" s="115">
        <v>52</v>
      </c>
      <c r="N109" s="208">
        <v>27.585</v>
      </c>
      <c r="O109" s="208">
        <v>29.086</v>
      </c>
      <c r="P109" s="109">
        <f aca="true" t="shared" si="44" ref="P109:P127">O109-N109</f>
        <v>1.5009999999999977</v>
      </c>
      <c r="Q109" s="151">
        <f aca="true" t="shared" si="45" ref="Q109:Q128">62.55*P109</f>
        <v>93.88754999999985</v>
      </c>
      <c r="R109" s="216">
        <v>0.03222</v>
      </c>
      <c r="S109" s="151">
        <f aca="true" t="shared" si="46" ref="S109:S127">1232.54*R109</f>
        <v>39.712438799999994</v>
      </c>
      <c r="T109" s="115">
        <v>52</v>
      </c>
    </row>
    <row r="110" spans="1:20" ht="15">
      <c r="A110" s="115">
        <v>53</v>
      </c>
      <c r="B110" s="178">
        <v>31</v>
      </c>
      <c r="C110" s="208">
        <v>797.298</v>
      </c>
      <c r="D110" s="208">
        <v>816.902</v>
      </c>
      <c r="E110" s="175">
        <f t="shared" si="36"/>
        <v>19.604000000000042</v>
      </c>
      <c r="F110" s="175">
        <f t="shared" si="37"/>
        <v>31.881000000000043</v>
      </c>
      <c r="G110" s="151">
        <f t="shared" si="38"/>
        <v>1358.7682200000017</v>
      </c>
      <c r="H110" s="151">
        <f t="shared" si="39"/>
        <v>848.3534100000011</v>
      </c>
      <c r="I110" s="151">
        <f t="shared" si="40"/>
        <v>510.4148100000007</v>
      </c>
      <c r="J110" s="151">
        <f t="shared" si="41"/>
        <v>1358.7682200000017</v>
      </c>
      <c r="K110" s="151">
        <f t="shared" si="42"/>
        <v>0.133579</v>
      </c>
      <c r="L110" s="151">
        <f t="shared" si="43"/>
        <v>5.69313698</v>
      </c>
      <c r="M110" s="115">
        <v>53</v>
      </c>
      <c r="N110" s="208">
        <v>21.067</v>
      </c>
      <c r="O110" s="208">
        <v>33.344</v>
      </c>
      <c r="P110" s="109">
        <f t="shared" si="44"/>
        <v>12.277000000000001</v>
      </c>
      <c r="Q110" s="151">
        <f t="shared" si="45"/>
        <v>767.9263500000001</v>
      </c>
      <c r="R110" s="216">
        <v>0.027745</v>
      </c>
      <c r="S110" s="151">
        <f t="shared" si="46"/>
        <v>34.1968223</v>
      </c>
      <c r="T110" s="115">
        <v>53</v>
      </c>
    </row>
    <row r="111" spans="1:20" ht="15">
      <c r="A111" s="155">
        <v>54</v>
      </c>
      <c r="B111" s="178">
        <v>31.4</v>
      </c>
      <c r="C111" s="208">
        <v>91.199</v>
      </c>
      <c r="D111" s="208">
        <v>92.636</v>
      </c>
      <c r="E111" s="175">
        <f t="shared" si="36"/>
        <v>1.4369999999999976</v>
      </c>
      <c r="F111" s="175">
        <f t="shared" si="37"/>
        <v>2.3599999999999994</v>
      </c>
      <c r="G111" s="151">
        <f t="shared" si="38"/>
        <v>100.58319999999998</v>
      </c>
      <c r="H111" s="151">
        <f t="shared" si="39"/>
        <v>62.799599999999984</v>
      </c>
      <c r="I111" s="151">
        <f t="shared" si="40"/>
        <v>37.78359999999999</v>
      </c>
      <c r="J111" s="151">
        <f t="shared" si="41"/>
        <v>100.58319999999998</v>
      </c>
      <c r="K111" s="151">
        <f t="shared" si="42"/>
        <v>0.1353026</v>
      </c>
      <c r="L111" s="151">
        <f t="shared" si="43"/>
        <v>5.7665968119999995</v>
      </c>
      <c r="M111" s="155">
        <v>54</v>
      </c>
      <c r="N111" s="208">
        <v>58.12</v>
      </c>
      <c r="O111" s="208">
        <v>59.043</v>
      </c>
      <c r="P111" s="109">
        <f t="shared" si="44"/>
        <v>0.9230000000000018</v>
      </c>
      <c r="Q111" s="151">
        <f t="shared" si="45"/>
        <v>57.73365000000011</v>
      </c>
      <c r="R111" s="216">
        <v>0.028102999999999996</v>
      </c>
      <c r="S111" s="151">
        <f t="shared" si="46"/>
        <v>34.63807161999999</v>
      </c>
      <c r="T111" s="155">
        <v>54</v>
      </c>
    </row>
    <row r="112" spans="1:20" ht="15">
      <c r="A112" s="155">
        <v>55</v>
      </c>
      <c r="B112" s="178">
        <v>47.3</v>
      </c>
      <c r="C112" s="209">
        <v>156.214</v>
      </c>
      <c r="D112" s="209">
        <v>162.31</v>
      </c>
      <c r="E112" s="175">
        <f t="shared" si="36"/>
        <v>6.096000000000004</v>
      </c>
      <c r="F112" s="175">
        <f t="shared" si="37"/>
        <v>10.65700000000001</v>
      </c>
      <c r="G112" s="151">
        <f t="shared" si="38"/>
        <v>454.2013400000004</v>
      </c>
      <c r="H112" s="151">
        <f t="shared" si="39"/>
        <v>283.58277000000027</v>
      </c>
      <c r="I112" s="151">
        <f t="shared" si="40"/>
        <v>170.61857000000018</v>
      </c>
      <c r="J112" s="151">
        <f t="shared" si="41"/>
        <v>454.2013400000004</v>
      </c>
      <c r="K112" s="151">
        <f t="shared" si="42"/>
        <v>0.20381570000000002</v>
      </c>
      <c r="L112" s="151">
        <f t="shared" si="43"/>
        <v>8.686625134</v>
      </c>
      <c r="M112" s="155">
        <v>55</v>
      </c>
      <c r="N112" s="209">
        <v>85.57</v>
      </c>
      <c r="O112" s="209">
        <v>90.131</v>
      </c>
      <c r="P112" s="109">
        <f t="shared" si="44"/>
        <v>4.561000000000007</v>
      </c>
      <c r="Q112" s="151">
        <f t="shared" si="45"/>
        <v>285.29055000000045</v>
      </c>
      <c r="R112" s="216">
        <v>0.042333499999999996</v>
      </c>
      <c r="S112" s="151">
        <f t="shared" si="46"/>
        <v>52.17773208999999</v>
      </c>
      <c r="T112" s="155">
        <v>55</v>
      </c>
    </row>
    <row r="113" spans="1:20" ht="15">
      <c r="A113" s="173">
        <v>56</v>
      </c>
      <c r="B113" s="178">
        <v>34</v>
      </c>
      <c r="C113" s="207">
        <v>2</v>
      </c>
      <c r="D113" s="211">
        <v>2.357</v>
      </c>
      <c r="E113" s="175">
        <f t="shared" si="36"/>
        <v>0.3570000000000002</v>
      </c>
      <c r="F113" s="175">
        <f t="shared" si="37"/>
        <v>1.2930000000000001</v>
      </c>
      <c r="G113" s="151">
        <f t="shared" si="38"/>
        <v>55.10766</v>
      </c>
      <c r="H113" s="151">
        <f t="shared" si="39"/>
        <v>34.40673</v>
      </c>
      <c r="I113" s="151">
        <f t="shared" si="40"/>
        <v>20.700930000000003</v>
      </c>
      <c r="J113" s="151">
        <f t="shared" si="41"/>
        <v>55.10766000000001</v>
      </c>
      <c r="K113" s="151">
        <f t="shared" si="42"/>
        <v>0.14650600000000003</v>
      </c>
      <c r="L113" s="151">
        <f t="shared" si="43"/>
        <v>6.244085720000001</v>
      </c>
      <c r="M113" s="173">
        <v>56</v>
      </c>
      <c r="N113" s="211">
        <v>2</v>
      </c>
      <c r="O113" s="211">
        <v>2.936</v>
      </c>
      <c r="P113" s="109">
        <f t="shared" si="44"/>
        <v>0.9359999999999999</v>
      </c>
      <c r="Q113" s="151">
        <f t="shared" si="45"/>
        <v>58.54679999999999</v>
      </c>
      <c r="R113" s="216">
        <v>0.03043</v>
      </c>
      <c r="S113" s="151">
        <f t="shared" si="46"/>
        <v>37.506192199999994</v>
      </c>
      <c r="T113" s="173">
        <v>56</v>
      </c>
    </row>
    <row r="114" spans="1:20" ht="15">
      <c r="A114" s="115">
        <v>57</v>
      </c>
      <c r="B114" s="178">
        <v>31</v>
      </c>
      <c r="C114" s="208">
        <v>113</v>
      </c>
      <c r="D114" s="208">
        <v>113</v>
      </c>
      <c r="E114" s="175">
        <f t="shared" si="36"/>
        <v>0</v>
      </c>
      <c r="F114" s="175">
        <f t="shared" si="37"/>
        <v>1.1000000000000014</v>
      </c>
      <c r="G114" s="151">
        <f t="shared" si="38"/>
        <v>46.882000000000055</v>
      </c>
      <c r="H114" s="151">
        <f t="shared" si="39"/>
        <v>29.271000000000036</v>
      </c>
      <c r="I114" s="151">
        <f t="shared" si="40"/>
        <v>17.611000000000026</v>
      </c>
      <c r="J114" s="151">
        <f t="shared" si="41"/>
        <v>46.88200000000006</v>
      </c>
      <c r="K114" s="151">
        <f t="shared" si="42"/>
        <v>0.133579</v>
      </c>
      <c r="L114" s="151">
        <f t="shared" si="43"/>
        <v>5.69313698</v>
      </c>
      <c r="M114" s="115">
        <v>57</v>
      </c>
      <c r="N114" s="208">
        <v>29.9</v>
      </c>
      <c r="O114" s="208">
        <v>31</v>
      </c>
      <c r="P114" s="109">
        <f t="shared" si="44"/>
        <v>1.1000000000000014</v>
      </c>
      <c r="Q114" s="151">
        <f t="shared" si="45"/>
        <v>68.80500000000009</v>
      </c>
      <c r="R114" s="216">
        <v>0.027745</v>
      </c>
      <c r="S114" s="151">
        <f t="shared" si="46"/>
        <v>34.1968223</v>
      </c>
      <c r="T114" s="115">
        <v>57</v>
      </c>
    </row>
    <row r="115" spans="1:20" ht="15">
      <c r="A115" s="115">
        <v>58</v>
      </c>
      <c r="B115" s="178">
        <v>31</v>
      </c>
      <c r="C115" s="209">
        <v>19.91</v>
      </c>
      <c r="D115" s="209">
        <v>20.82</v>
      </c>
      <c r="E115" s="175">
        <f t="shared" si="36"/>
        <v>0.9100000000000001</v>
      </c>
      <c r="F115" s="175">
        <f t="shared" si="37"/>
        <v>1.4179999999999993</v>
      </c>
      <c r="G115" s="151">
        <f t="shared" si="38"/>
        <v>60.43515999999997</v>
      </c>
      <c r="H115" s="151">
        <f t="shared" si="39"/>
        <v>37.732979999999976</v>
      </c>
      <c r="I115" s="151">
        <f t="shared" si="40"/>
        <v>22.70217999999999</v>
      </c>
      <c r="J115" s="151">
        <f t="shared" si="41"/>
        <v>60.43515999999997</v>
      </c>
      <c r="K115" s="151">
        <f t="shared" si="42"/>
        <v>0.133579</v>
      </c>
      <c r="L115" s="151">
        <f t="shared" si="43"/>
        <v>5.69313698</v>
      </c>
      <c r="M115" s="115">
        <v>58</v>
      </c>
      <c r="N115" s="209">
        <v>26.982</v>
      </c>
      <c r="O115" s="209">
        <v>27.49</v>
      </c>
      <c r="P115" s="109">
        <f t="shared" si="44"/>
        <v>0.5079999999999991</v>
      </c>
      <c r="Q115" s="151">
        <f t="shared" si="45"/>
        <v>31.775399999999944</v>
      </c>
      <c r="R115" s="216">
        <v>0.027745</v>
      </c>
      <c r="S115" s="151">
        <f t="shared" si="46"/>
        <v>34.1968223</v>
      </c>
      <c r="T115" s="115">
        <v>58</v>
      </c>
    </row>
    <row r="116" spans="1:20" ht="15">
      <c r="A116" s="115">
        <v>59</v>
      </c>
      <c r="B116" s="178">
        <v>46.5</v>
      </c>
      <c r="C116" s="210">
        <v>111.428</v>
      </c>
      <c r="D116" s="209">
        <v>112</v>
      </c>
      <c r="E116" s="175">
        <f t="shared" si="36"/>
        <v>0.5720000000000027</v>
      </c>
      <c r="F116" s="175">
        <f t="shared" si="37"/>
        <v>1.3719999999999999</v>
      </c>
      <c r="G116" s="151">
        <f t="shared" si="38"/>
        <v>58.474639999999994</v>
      </c>
      <c r="H116" s="151">
        <f t="shared" si="39"/>
        <v>36.508919999999996</v>
      </c>
      <c r="I116" s="151">
        <f t="shared" si="40"/>
        <v>21.96572</v>
      </c>
      <c r="J116" s="151">
        <f t="shared" si="41"/>
        <v>58.474639999999994</v>
      </c>
      <c r="K116" s="151">
        <f t="shared" si="42"/>
        <v>0.2003685</v>
      </c>
      <c r="L116" s="151">
        <f t="shared" si="43"/>
        <v>8.53970547</v>
      </c>
      <c r="M116" s="115">
        <v>59</v>
      </c>
      <c r="N116" s="208">
        <v>71</v>
      </c>
      <c r="O116" s="208">
        <v>71.8</v>
      </c>
      <c r="P116" s="109">
        <f t="shared" si="44"/>
        <v>0.7999999999999972</v>
      </c>
      <c r="Q116" s="151">
        <f t="shared" si="45"/>
        <v>50.03999999999982</v>
      </c>
      <c r="R116" s="216">
        <v>0.0416175</v>
      </c>
      <c r="S116" s="151">
        <f t="shared" si="46"/>
        <v>51.29523345</v>
      </c>
      <c r="T116" s="115">
        <v>59</v>
      </c>
    </row>
    <row r="117" spans="1:20" ht="15">
      <c r="A117" s="149">
        <v>60</v>
      </c>
      <c r="B117" s="178">
        <v>34.5</v>
      </c>
      <c r="C117" s="212">
        <v>51</v>
      </c>
      <c r="D117" s="211">
        <v>51</v>
      </c>
      <c r="E117" s="175">
        <f t="shared" si="36"/>
        <v>0</v>
      </c>
      <c r="F117" s="175">
        <f t="shared" si="37"/>
        <v>4.329999999999998</v>
      </c>
      <c r="G117" s="151">
        <f t="shared" si="38"/>
        <v>184.54459999999992</v>
      </c>
      <c r="H117" s="151">
        <f t="shared" si="39"/>
        <v>115.22129999999996</v>
      </c>
      <c r="I117" s="151">
        <f t="shared" si="40"/>
        <v>69.32329999999997</v>
      </c>
      <c r="J117" s="151">
        <f t="shared" si="41"/>
        <v>184.54459999999995</v>
      </c>
      <c r="K117" s="151">
        <f t="shared" si="42"/>
        <v>0.1486605</v>
      </c>
      <c r="L117" s="151">
        <f t="shared" si="43"/>
        <v>6.33591051</v>
      </c>
      <c r="M117" s="149">
        <v>60</v>
      </c>
      <c r="N117" s="209">
        <v>33</v>
      </c>
      <c r="O117" s="209">
        <v>37.33</v>
      </c>
      <c r="P117" s="109">
        <f t="shared" si="44"/>
        <v>4.329999999999998</v>
      </c>
      <c r="Q117" s="151">
        <f t="shared" si="45"/>
        <v>270.8414999999999</v>
      </c>
      <c r="R117" s="216">
        <v>0.0308775</v>
      </c>
      <c r="S117" s="151">
        <f t="shared" si="46"/>
        <v>38.05775385</v>
      </c>
      <c r="T117" s="149">
        <v>60</v>
      </c>
    </row>
    <row r="118" spans="1:20" ht="15">
      <c r="A118" s="149">
        <v>61</v>
      </c>
      <c r="B118" s="178">
        <v>31.4</v>
      </c>
      <c r="C118" s="208">
        <v>283.911</v>
      </c>
      <c r="D118" s="208">
        <v>285.359</v>
      </c>
      <c r="E118" s="175">
        <f t="shared" si="36"/>
        <v>1.447999999999979</v>
      </c>
      <c r="F118" s="175">
        <f t="shared" si="37"/>
        <v>2.681999999999988</v>
      </c>
      <c r="G118" s="151">
        <f t="shared" si="38"/>
        <v>114.30683999999948</v>
      </c>
      <c r="H118" s="151">
        <f t="shared" si="39"/>
        <v>71.36801999999967</v>
      </c>
      <c r="I118" s="151">
        <f t="shared" si="40"/>
        <v>42.93881999999981</v>
      </c>
      <c r="J118" s="151">
        <f t="shared" si="41"/>
        <v>114.30683999999948</v>
      </c>
      <c r="K118" s="151">
        <f t="shared" si="42"/>
        <v>0.1353026</v>
      </c>
      <c r="L118" s="151">
        <f t="shared" si="43"/>
        <v>5.7665968119999995</v>
      </c>
      <c r="M118" s="149">
        <v>61</v>
      </c>
      <c r="N118" s="209">
        <v>75.731</v>
      </c>
      <c r="O118" s="209">
        <v>76.965</v>
      </c>
      <c r="P118" s="109">
        <f t="shared" si="44"/>
        <v>1.2340000000000089</v>
      </c>
      <c r="Q118" s="151">
        <f t="shared" si="45"/>
        <v>77.18670000000056</v>
      </c>
      <c r="R118" s="216">
        <v>0.028102999999999996</v>
      </c>
      <c r="S118" s="151">
        <f t="shared" si="46"/>
        <v>34.63807161999999</v>
      </c>
      <c r="T118" s="149">
        <v>61</v>
      </c>
    </row>
    <row r="119" spans="1:20" ht="15">
      <c r="A119" s="155">
        <v>62</v>
      </c>
      <c r="B119" s="178">
        <v>31</v>
      </c>
      <c r="C119" s="209">
        <v>39.12</v>
      </c>
      <c r="D119" s="209">
        <v>46.182</v>
      </c>
      <c r="E119" s="175">
        <f t="shared" si="36"/>
        <v>7.062000000000005</v>
      </c>
      <c r="F119" s="175">
        <f t="shared" si="37"/>
        <v>11.835000000000004</v>
      </c>
      <c r="G119" s="151">
        <f t="shared" si="38"/>
        <v>504.40770000000015</v>
      </c>
      <c r="H119" s="151">
        <f t="shared" si="39"/>
        <v>314.9293500000001</v>
      </c>
      <c r="I119" s="151">
        <f t="shared" si="40"/>
        <v>189.4783500000001</v>
      </c>
      <c r="J119" s="151">
        <f t="shared" si="41"/>
        <v>504.4077000000002</v>
      </c>
      <c r="K119" s="151">
        <f t="shared" si="42"/>
        <v>0.133579</v>
      </c>
      <c r="L119" s="151">
        <f t="shared" si="43"/>
        <v>5.69313698</v>
      </c>
      <c r="M119" s="155">
        <v>62</v>
      </c>
      <c r="N119" s="208">
        <v>31.938</v>
      </c>
      <c r="O119" s="208">
        <v>36.711</v>
      </c>
      <c r="P119" s="109">
        <f t="shared" si="44"/>
        <v>4.773</v>
      </c>
      <c r="Q119" s="151">
        <f t="shared" si="45"/>
        <v>298.55114999999995</v>
      </c>
      <c r="R119" s="216">
        <v>0.027745</v>
      </c>
      <c r="S119" s="151">
        <f t="shared" si="46"/>
        <v>34.1968223</v>
      </c>
      <c r="T119" s="155">
        <v>62</v>
      </c>
    </row>
    <row r="120" spans="1:20" ht="15">
      <c r="A120" s="115">
        <v>63</v>
      </c>
      <c r="B120" s="178">
        <v>46.2</v>
      </c>
      <c r="C120" s="208">
        <v>106.904</v>
      </c>
      <c r="D120" s="208">
        <v>111.291</v>
      </c>
      <c r="E120" s="175">
        <f t="shared" si="36"/>
        <v>4.3870000000000005</v>
      </c>
      <c r="F120" s="175">
        <f t="shared" si="37"/>
        <v>10.811999999999998</v>
      </c>
      <c r="G120" s="151">
        <f t="shared" si="38"/>
        <v>460.8074399999999</v>
      </c>
      <c r="H120" s="151">
        <f t="shared" si="39"/>
        <v>287.7073199999999</v>
      </c>
      <c r="I120" s="151">
        <f t="shared" si="40"/>
        <v>173.10011999999998</v>
      </c>
      <c r="J120" s="151">
        <f t="shared" si="41"/>
        <v>460.80743999999993</v>
      </c>
      <c r="K120" s="151">
        <f t="shared" si="42"/>
        <v>0.19907580000000002</v>
      </c>
      <c r="L120" s="151">
        <f t="shared" si="43"/>
        <v>8.484610596000001</v>
      </c>
      <c r="M120" s="115">
        <v>63</v>
      </c>
      <c r="N120" s="208">
        <v>88.395</v>
      </c>
      <c r="O120" s="208">
        <v>94.82</v>
      </c>
      <c r="P120" s="109">
        <f t="shared" si="44"/>
        <v>6.424999999999997</v>
      </c>
      <c r="Q120" s="151">
        <f t="shared" si="45"/>
        <v>401.8837499999998</v>
      </c>
      <c r="R120" s="216">
        <v>0.041349000000000004</v>
      </c>
      <c r="S120" s="151">
        <f t="shared" si="46"/>
        <v>50.96429646</v>
      </c>
      <c r="T120" s="115">
        <v>63</v>
      </c>
    </row>
    <row r="121" spans="1:20" ht="15">
      <c r="A121" s="155">
        <v>64</v>
      </c>
      <c r="B121" s="178">
        <v>34.6</v>
      </c>
      <c r="C121" s="207">
        <v>106.534</v>
      </c>
      <c r="D121" s="211">
        <v>108.806</v>
      </c>
      <c r="E121" s="175">
        <f t="shared" si="36"/>
        <v>2.2719999999999914</v>
      </c>
      <c r="F121" s="175">
        <f t="shared" si="37"/>
        <v>4.302999999999997</v>
      </c>
      <c r="G121" s="151">
        <f t="shared" si="38"/>
        <v>183.39385999999988</v>
      </c>
      <c r="H121" s="151">
        <f t="shared" si="39"/>
        <v>114.50282999999993</v>
      </c>
      <c r="I121" s="151">
        <f t="shared" si="40"/>
        <v>68.89102999999996</v>
      </c>
      <c r="J121" s="151">
        <f t="shared" si="41"/>
        <v>183.3938599999999</v>
      </c>
      <c r="K121" s="151">
        <f t="shared" si="42"/>
        <v>0.1490914</v>
      </c>
      <c r="L121" s="151">
        <f t="shared" si="43"/>
        <v>6.354275468</v>
      </c>
      <c r="M121" s="155">
        <v>64</v>
      </c>
      <c r="N121" s="208">
        <v>102.443</v>
      </c>
      <c r="O121" s="208">
        <v>104.474</v>
      </c>
      <c r="P121" s="109">
        <f t="shared" si="44"/>
        <v>2.031000000000006</v>
      </c>
      <c r="Q121" s="151">
        <f t="shared" si="45"/>
        <v>127.03905000000036</v>
      </c>
      <c r="R121" s="216">
        <v>0.030967</v>
      </c>
      <c r="S121" s="151">
        <f t="shared" si="46"/>
        <v>38.168066180000004</v>
      </c>
      <c r="T121" s="155">
        <v>64</v>
      </c>
    </row>
    <row r="122" spans="1:20" ht="15">
      <c r="A122" s="115">
        <v>65</v>
      </c>
      <c r="B122" s="178">
        <v>31.2</v>
      </c>
      <c r="C122" s="211">
        <v>349</v>
      </c>
      <c r="D122" s="207">
        <v>351</v>
      </c>
      <c r="E122" s="175">
        <f t="shared" si="36"/>
        <v>2</v>
      </c>
      <c r="F122" s="175">
        <f t="shared" si="37"/>
        <v>3</v>
      </c>
      <c r="G122" s="151">
        <f t="shared" si="38"/>
        <v>127.85999999999999</v>
      </c>
      <c r="H122" s="151">
        <f t="shared" si="39"/>
        <v>79.83</v>
      </c>
      <c r="I122" s="151">
        <f t="shared" si="40"/>
        <v>48.03</v>
      </c>
      <c r="J122" s="151">
        <f t="shared" si="41"/>
        <v>127.86</v>
      </c>
      <c r="K122" s="151">
        <f t="shared" si="42"/>
        <v>0.1344408</v>
      </c>
      <c r="L122" s="151">
        <f t="shared" si="43"/>
        <v>5.729866896</v>
      </c>
      <c r="M122" s="115">
        <v>65</v>
      </c>
      <c r="N122" s="209">
        <v>25</v>
      </c>
      <c r="O122" s="209">
        <v>26</v>
      </c>
      <c r="P122" s="109">
        <f t="shared" si="44"/>
        <v>1</v>
      </c>
      <c r="Q122" s="151">
        <f t="shared" si="45"/>
        <v>62.55</v>
      </c>
      <c r="R122" s="216">
        <v>0.027923999999999997</v>
      </c>
      <c r="S122" s="151">
        <f t="shared" si="46"/>
        <v>34.41744695999999</v>
      </c>
      <c r="T122" s="115">
        <v>65</v>
      </c>
    </row>
    <row r="123" spans="1:20" ht="15">
      <c r="A123" s="115">
        <v>66</v>
      </c>
      <c r="B123" s="178">
        <v>30.9</v>
      </c>
      <c r="C123" s="211">
        <v>194.726</v>
      </c>
      <c r="D123" s="211">
        <v>198.619</v>
      </c>
      <c r="E123" s="175">
        <f t="shared" si="36"/>
        <v>3.8930000000000007</v>
      </c>
      <c r="F123" s="175">
        <f t="shared" si="37"/>
        <v>5.586000000000013</v>
      </c>
      <c r="G123" s="151">
        <f t="shared" si="38"/>
        <v>238.07532000000052</v>
      </c>
      <c r="H123" s="151">
        <f t="shared" si="39"/>
        <v>148.64346000000035</v>
      </c>
      <c r="I123" s="151">
        <f t="shared" si="40"/>
        <v>89.43186000000021</v>
      </c>
      <c r="J123" s="151">
        <f t="shared" si="41"/>
        <v>238.07532000000054</v>
      </c>
      <c r="K123" s="151">
        <f t="shared" si="42"/>
        <v>0.1331481</v>
      </c>
      <c r="L123" s="151">
        <f t="shared" si="43"/>
        <v>5.674772021999999</v>
      </c>
      <c r="M123" s="115">
        <v>66</v>
      </c>
      <c r="N123" s="206">
        <v>102.344</v>
      </c>
      <c r="O123" s="206">
        <v>104.037</v>
      </c>
      <c r="P123" s="109">
        <f t="shared" si="44"/>
        <v>1.693000000000012</v>
      </c>
      <c r="Q123" s="151">
        <f t="shared" si="45"/>
        <v>105.89715000000075</v>
      </c>
      <c r="R123" s="216">
        <v>0.027655499999999996</v>
      </c>
      <c r="S123" s="151">
        <f t="shared" si="46"/>
        <v>34.086509969999994</v>
      </c>
      <c r="T123" s="115">
        <v>66</v>
      </c>
    </row>
    <row r="124" spans="1:20" ht="15">
      <c r="A124" s="115">
        <v>67</v>
      </c>
      <c r="B124" s="178">
        <v>46.2</v>
      </c>
      <c r="C124" s="208">
        <v>38.84</v>
      </c>
      <c r="D124" s="208">
        <v>39.844</v>
      </c>
      <c r="E124" s="175">
        <f t="shared" si="36"/>
        <v>1.0039999999999978</v>
      </c>
      <c r="F124" s="175">
        <f t="shared" si="37"/>
        <v>1.299999999999999</v>
      </c>
      <c r="G124" s="151">
        <f t="shared" si="38"/>
        <v>55.40599999999995</v>
      </c>
      <c r="H124" s="151">
        <f t="shared" si="39"/>
        <v>34.59299999999997</v>
      </c>
      <c r="I124" s="151">
        <f t="shared" si="40"/>
        <v>20.812999999999985</v>
      </c>
      <c r="J124" s="151">
        <f t="shared" si="41"/>
        <v>55.40599999999995</v>
      </c>
      <c r="K124" s="151">
        <f t="shared" si="42"/>
        <v>0.19907580000000002</v>
      </c>
      <c r="L124" s="151">
        <f t="shared" si="43"/>
        <v>8.484610596000001</v>
      </c>
      <c r="M124" s="115">
        <v>67</v>
      </c>
      <c r="N124" s="208">
        <v>12.668</v>
      </c>
      <c r="O124" s="208">
        <v>12.964</v>
      </c>
      <c r="P124" s="109">
        <f t="shared" si="44"/>
        <v>0.29600000000000115</v>
      </c>
      <c r="Q124" s="151">
        <f t="shared" si="45"/>
        <v>18.514800000000072</v>
      </c>
      <c r="R124" s="216">
        <v>0.041349000000000004</v>
      </c>
      <c r="S124" s="151">
        <f t="shared" si="46"/>
        <v>50.96429646</v>
      </c>
      <c r="T124" s="115">
        <v>67</v>
      </c>
    </row>
    <row r="125" spans="1:20" ht="15">
      <c r="A125" s="155">
        <v>68</v>
      </c>
      <c r="B125" s="178">
        <v>34.7</v>
      </c>
      <c r="C125" s="211">
        <v>84.5</v>
      </c>
      <c r="D125" s="207">
        <v>88</v>
      </c>
      <c r="E125" s="175">
        <f t="shared" si="36"/>
        <v>3.5</v>
      </c>
      <c r="F125" s="175">
        <f t="shared" si="37"/>
        <v>3.700000000000003</v>
      </c>
      <c r="G125" s="151">
        <f t="shared" si="38"/>
        <v>157.6940000000001</v>
      </c>
      <c r="H125" s="151">
        <f t="shared" si="39"/>
        <v>98.45700000000008</v>
      </c>
      <c r="I125" s="151">
        <f t="shared" si="40"/>
        <v>59.23700000000005</v>
      </c>
      <c r="J125" s="151">
        <f t="shared" si="41"/>
        <v>157.69400000000013</v>
      </c>
      <c r="K125" s="151">
        <f t="shared" si="42"/>
        <v>0.14952230000000002</v>
      </c>
      <c r="L125" s="151">
        <f t="shared" si="43"/>
        <v>6.372640426</v>
      </c>
      <c r="M125" s="155">
        <v>68</v>
      </c>
      <c r="N125" s="208">
        <v>74.8</v>
      </c>
      <c r="O125" s="208">
        <v>75</v>
      </c>
      <c r="P125" s="109">
        <f t="shared" si="44"/>
        <v>0.20000000000000284</v>
      </c>
      <c r="Q125" s="151">
        <f t="shared" si="45"/>
        <v>12.510000000000177</v>
      </c>
      <c r="R125" s="216">
        <v>0.0310565</v>
      </c>
      <c r="S125" s="151">
        <f t="shared" si="46"/>
        <v>38.27837851</v>
      </c>
      <c r="T125" s="155">
        <v>68</v>
      </c>
    </row>
    <row r="126" spans="1:20" ht="15">
      <c r="A126" s="192">
        <v>69</v>
      </c>
      <c r="B126" s="178">
        <v>31.7</v>
      </c>
      <c r="C126" s="209">
        <v>31</v>
      </c>
      <c r="D126" s="209">
        <v>31</v>
      </c>
      <c r="E126" s="175">
        <f t="shared" si="36"/>
        <v>0</v>
      </c>
      <c r="F126" s="175">
        <f t="shared" si="37"/>
        <v>0</v>
      </c>
      <c r="G126" s="151">
        <f t="shared" si="38"/>
        <v>0</v>
      </c>
      <c r="H126" s="151">
        <f t="shared" si="39"/>
        <v>0</v>
      </c>
      <c r="I126" s="151">
        <f t="shared" si="40"/>
        <v>0</v>
      </c>
      <c r="J126" s="151">
        <f t="shared" si="41"/>
        <v>0</v>
      </c>
      <c r="K126" s="151">
        <f t="shared" si="42"/>
        <v>0.1365953</v>
      </c>
      <c r="L126" s="151">
        <f t="shared" si="43"/>
        <v>5.821691685999999</v>
      </c>
      <c r="M126" s="192">
        <v>69</v>
      </c>
      <c r="N126" s="208">
        <v>30.6</v>
      </c>
      <c r="O126" s="208">
        <v>30.6</v>
      </c>
      <c r="P126" s="109">
        <f t="shared" si="44"/>
        <v>0</v>
      </c>
      <c r="Q126" s="151">
        <f t="shared" si="45"/>
        <v>0</v>
      </c>
      <c r="R126" s="216">
        <v>0.028371499999999997</v>
      </c>
      <c r="S126" s="151">
        <f t="shared" si="46"/>
        <v>34.969008609999996</v>
      </c>
      <c r="T126" s="192">
        <v>69</v>
      </c>
    </row>
    <row r="127" spans="1:20" ht="15.75" thickBot="1">
      <c r="A127" s="153">
        <v>70</v>
      </c>
      <c r="B127" s="193">
        <v>30.9</v>
      </c>
      <c r="C127" s="209">
        <v>64.988</v>
      </c>
      <c r="D127" s="209">
        <v>72.755</v>
      </c>
      <c r="E127" s="175">
        <f t="shared" si="36"/>
        <v>7.766999999999996</v>
      </c>
      <c r="F127" s="175">
        <f t="shared" si="37"/>
        <v>14.27899999999999</v>
      </c>
      <c r="G127" s="151">
        <f t="shared" si="38"/>
        <v>608.5709799999995</v>
      </c>
      <c r="H127" s="151">
        <f t="shared" si="39"/>
        <v>379.9641899999997</v>
      </c>
      <c r="I127" s="151">
        <f t="shared" si="40"/>
        <v>228.60678999999985</v>
      </c>
      <c r="J127" s="151">
        <f t="shared" si="41"/>
        <v>608.5709799999995</v>
      </c>
      <c r="K127" s="151">
        <f t="shared" si="42"/>
        <v>0.1331481</v>
      </c>
      <c r="L127" s="151">
        <f t="shared" si="43"/>
        <v>5.674772021999999</v>
      </c>
      <c r="M127" s="153">
        <v>70</v>
      </c>
      <c r="N127" s="208">
        <v>51.34</v>
      </c>
      <c r="O127" s="208">
        <v>57.852</v>
      </c>
      <c r="P127" s="109">
        <f t="shared" si="44"/>
        <v>6.511999999999993</v>
      </c>
      <c r="Q127" s="232">
        <f t="shared" si="45"/>
        <v>407.32559999999955</v>
      </c>
      <c r="R127" s="229">
        <v>0.027655499999999996</v>
      </c>
      <c r="S127" s="151">
        <f t="shared" si="46"/>
        <v>34.086509969999994</v>
      </c>
      <c r="T127" s="153">
        <v>70</v>
      </c>
    </row>
    <row r="128" spans="1:19" ht="15.75" thickBot="1">
      <c r="A128" s="156"/>
      <c r="B128" s="115">
        <f>SUM(B108:B127)</f>
        <v>719.3000000000001</v>
      </c>
      <c r="C128" s="115" t="s">
        <v>10</v>
      </c>
      <c r="D128" s="115"/>
      <c r="E128" s="158">
        <f>SUM(E108:E127)</f>
        <v>69.02000000000001</v>
      </c>
      <c r="F128" s="158">
        <f>SUM(F108:F127)</f>
        <v>121.58100000000005</v>
      </c>
      <c r="G128" s="151">
        <f t="shared" si="38"/>
        <v>5181.782220000002</v>
      </c>
      <c r="H128" s="151">
        <f t="shared" si="39"/>
        <v>3235.270410000001</v>
      </c>
      <c r="I128" s="151">
        <f t="shared" si="40"/>
        <v>1946.5118100000009</v>
      </c>
      <c r="J128" s="151">
        <f aca="true" t="shared" si="47" ref="J128">SUM(J108:J127)</f>
        <v>5181.782220000002</v>
      </c>
      <c r="K128" s="151">
        <f t="shared" si="42"/>
        <v>3.0994637000000007</v>
      </c>
      <c r="L128" s="151">
        <f t="shared" si="43"/>
        <v>132.099142894</v>
      </c>
      <c r="M128" s="154"/>
      <c r="N128" s="115" t="s">
        <v>10</v>
      </c>
      <c r="O128" s="115"/>
      <c r="P128" s="234">
        <f>SUM(P108:P127)</f>
        <v>52.56100000000002</v>
      </c>
      <c r="Q128" s="231">
        <f t="shared" si="45"/>
        <v>3287.690550000001</v>
      </c>
      <c r="R128" s="230">
        <f>SUM(R108:R127)</f>
        <v>0.6437735</v>
      </c>
      <c r="S128" s="228">
        <f>SUM(S108:S127)</f>
        <v>793.4765896899999</v>
      </c>
    </row>
    <row r="129" spans="1:19" ht="15.75">
      <c r="A129" s="28"/>
      <c r="B129" s="145"/>
      <c r="C129" s="43"/>
      <c r="D129" s="10" t="s">
        <v>21</v>
      </c>
      <c r="E129" s="10"/>
      <c r="F129" s="67"/>
      <c r="G129" s="10"/>
      <c r="I129" s="10"/>
      <c r="J129" s="10"/>
      <c r="K129" s="15"/>
      <c r="L129" s="200">
        <f>L128+L88+L53+L23</f>
        <v>486.230628008</v>
      </c>
      <c r="M129" s="15"/>
      <c r="N129" s="10"/>
      <c r="O129" s="10"/>
      <c r="P129" s="10"/>
      <c r="Q129" s="10"/>
      <c r="R129" s="233">
        <f>R128+R88+R53+R23</f>
        <v>2.3696019999999995</v>
      </c>
      <c r="S129" s="151">
        <f>S128+S88+S53+S23</f>
        <v>2920.6292490799997</v>
      </c>
    </row>
    <row r="130" spans="1:17" ht="15.75">
      <c r="A130" s="28"/>
      <c r="B130" s="32"/>
      <c r="C130" s="32"/>
      <c r="D130" s="36" t="s">
        <v>28</v>
      </c>
      <c r="E130" s="89">
        <f>E128+E88+E53+E23</f>
        <v>258.39099999999996</v>
      </c>
      <c r="F130" s="17"/>
      <c r="G130" s="199">
        <f>G128+G88+G53+G23</f>
        <v>17839.0272</v>
      </c>
      <c r="H130" s="199"/>
      <c r="I130" s="144"/>
      <c r="J130" s="144">
        <f>J128+J88+J53+J23</f>
        <v>17839.0272</v>
      </c>
      <c r="K130" s="58"/>
      <c r="L130" s="144">
        <f>L128+L88+L53+L23</f>
        <v>486.230628008</v>
      </c>
      <c r="M130" s="58"/>
      <c r="N130" s="35"/>
      <c r="O130" s="28"/>
      <c r="P130" s="34" t="s">
        <v>4</v>
      </c>
      <c r="Q130" s="58" t="s">
        <v>6</v>
      </c>
    </row>
    <row r="131" spans="1:19" ht="15.75">
      <c r="A131" s="28"/>
      <c r="B131" s="137">
        <f>B128+B88+B53+B23</f>
        <v>2647.6</v>
      </c>
      <c r="C131" s="137" t="s">
        <v>10</v>
      </c>
      <c r="D131" s="138" t="s">
        <v>12</v>
      </c>
      <c r="E131" s="136">
        <f>E130+P131</f>
        <v>418.56</v>
      </c>
      <c r="F131" s="222">
        <f>F128+F88+F53+F23</f>
        <v>418.56</v>
      </c>
      <c r="G131" s="139">
        <f>F131*42.62</f>
        <v>17839.0272</v>
      </c>
      <c r="H131" s="139">
        <f aca="true" t="shared" si="48" ref="H131:J131">H128+H88+H53+H23</f>
        <v>11137.881599999999</v>
      </c>
      <c r="I131" s="139">
        <f t="shared" si="48"/>
        <v>6701.145600000001</v>
      </c>
      <c r="J131" s="139">
        <f t="shared" si="48"/>
        <v>17839.0272</v>
      </c>
      <c r="K131" s="139">
        <f>K128+K88+K53+K23</f>
        <v>11.408508400000002</v>
      </c>
      <c r="L131" s="139">
        <f>G131+L129</f>
        <v>18325.257828008</v>
      </c>
      <c r="M131" s="140"/>
      <c r="N131" s="19" t="s">
        <v>10</v>
      </c>
      <c r="O131" s="28"/>
      <c r="P131" s="222">
        <f>P128+P88+P53+P23</f>
        <v>160.16900000000004</v>
      </c>
      <c r="Q131" s="223">
        <f>Q128+Q88+Q53+Q23</f>
        <v>10018.570950000003</v>
      </c>
      <c r="R131" s="105">
        <v>2920.63</v>
      </c>
      <c r="S131" s="140">
        <f>SUM(Q131:R131)</f>
        <v>12939.200950000002</v>
      </c>
    </row>
    <row r="132" spans="1:19" ht="15.75">
      <c r="A132" s="28"/>
      <c r="B132" s="138"/>
      <c r="C132" s="138" t="s">
        <v>23</v>
      </c>
      <c r="D132" s="138" t="s">
        <v>106</v>
      </c>
      <c r="E132" s="138"/>
      <c r="F132" s="137">
        <v>412</v>
      </c>
      <c r="G132" s="138"/>
      <c r="H132" s="138"/>
      <c r="I132" s="138"/>
      <c r="J132" s="138"/>
      <c r="K132" s="138" t="s">
        <v>24</v>
      </c>
      <c r="L132" s="218">
        <v>14149.84</v>
      </c>
      <c r="M132" s="105"/>
      <c r="N132" s="43"/>
      <c r="O132" s="28" t="s">
        <v>19</v>
      </c>
      <c r="P132" s="28"/>
      <c r="Q132" s="28"/>
      <c r="R132" s="105"/>
      <c r="S132" s="105">
        <v>12700.69</v>
      </c>
    </row>
    <row r="133" spans="1:19" ht="15.75">
      <c r="A133" s="28"/>
      <c r="B133" s="138"/>
      <c r="C133" s="138"/>
      <c r="D133" s="138"/>
      <c r="E133" s="137" t="s">
        <v>22</v>
      </c>
      <c r="F133" s="222">
        <f>F132-F131</f>
        <v>-6.560000000000002</v>
      </c>
      <c r="G133" s="138"/>
      <c r="H133" s="138"/>
      <c r="I133" s="138"/>
      <c r="J133" s="138"/>
      <c r="K133" s="141"/>
      <c r="L133" s="139">
        <f>L132-L131</f>
        <v>-4175.417828008001</v>
      </c>
      <c r="M133" s="105"/>
      <c r="N133" s="54"/>
      <c r="O133" s="28" t="s">
        <v>18</v>
      </c>
      <c r="P133" s="28"/>
      <c r="Q133" s="28"/>
      <c r="R133" s="105"/>
      <c r="S133" s="140">
        <f>S131-S132</f>
        <v>238.51095000000169</v>
      </c>
    </row>
    <row r="134" spans="1:19" ht="15.75">
      <c r="A134" s="28"/>
      <c r="B134" s="142"/>
      <c r="C134" s="142"/>
      <c r="D134" s="142"/>
      <c r="E134" s="142" t="s">
        <v>6</v>
      </c>
      <c r="F134" s="219">
        <f>F133*42.62</f>
        <v>-279.58720000000005</v>
      </c>
      <c r="G134" s="142"/>
      <c r="H134" s="142"/>
      <c r="I134" s="142"/>
      <c r="J134" s="142"/>
      <c r="K134" s="143" t="s">
        <v>33</v>
      </c>
      <c r="L134" s="144"/>
      <c r="M134" s="105"/>
      <c r="N134" s="55"/>
      <c r="O134" s="28" t="s">
        <v>17</v>
      </c>
      <c r="P134" s="28"/>
      <c r="Q134" s="28" t="s">
        <v>126</v>
      </c>
      <c r="R134" s="105"/>
      <c r="S134" s="105"/>
    </row>
    <row r="135" spans="16:19" ht="15">
      <c r="P135" t="s">
        <v>123</v>
      </c>
      <c r="Q135" s="221">
        <v>12700.69</v>
      </c>
      <c r="R135" s="105"/>
      <c r="S135" s="105" t="s">
        <v>121</v>
      </c>
    </row>
    <row r="136" spans="16:19" ht="15">
      <c r="P136" t="s">
        <v>124</v>
      </c>
      <c r="Q136" s="105"/>
      <c r="R136" s="105"/>
      <c r="S136" s="105" t="s">
        <v>121</v>
      </c>
    </row>
    <row r="137" spans="16:19" ht="15">
      <c r="P137" t="s">
        <v>22</v>
      </c>
      <c r="Q137" s="105"/>
      <c r="R137" s="105"/>
      <c r="S137" s="105" t="s">
        <v>121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0"/>
  <sheetViews>
    <sheetView workbookViewId="0" topLeftCell="A1">
      <selection activeCell="B81" sqref="B81:B150"/>
    </sheetView>
  </sheetViews>
  <sheetFormatPr defaultColWidth="9.140625" defaultRowHeight="15"/>
  <cols>
    <col min="1" max="1" width="7.7109375" style="0" customWidth="1"/>
    <col min="2" max="2" width="17.140625" style="0" customWidth="1"/>
    <col min="3" max="3" width="17.28125" style="0" customWidth="1"/>
    <col min="4" max="4" width="13.140625" style="0" customWidth="1"/>
    <col min="5" max="5" width="14.421875" style="0" customWidth="1"/>
    <col min="6" max="6" width="14.28125" style="0" customWidth="1"/>
  </cols>
  <sheetData>
    <row r="3" spans="1:7" ht="15">
      <c r="A3" s="115" t="s">
        <v>35</v>
      </c>
      <c r="B3" s="116" t="s">
        <v>50</v>
      </c>
      <c r="C3" s="115" t="s">
        <v>38</v>
      </c>
      <c r="D3" s="116" t="s">
        <v>40</v>
      </c>
      <c r="E3" s="116" t="s">
        <v>40</v>
      </c>
      <c r="F3" s="116" t="s">
        <v>44</v>
      </c>
      <c r="G3" s="116" t="s">
        <v>46</v>
      </c>
    </row>
    <row r="4" spans="1:7" ht="15">
      <c r="A4" s="115" t="s">
        <v>36</v>
      </c>
      <c r="B4" s="116" t="s">
        <v>37</v>
      </c>
      <c r="C4" s="116" t="s">
        <v>39</v>
      </c>
      <c r="D4" s="116" t="s">
        <v>41</v>
      </c>
      <c r="E4" s="116" t="s">
        <v>41</v>
      </c>
      <c r="F4" s="115" t="s">
        <v>45</v>
      </c>
      <c r="G4" s="116" t="s">
        <v>47</v>
      </c>
    </row>
    <row r="5" spans="1:7" ht="15">
      <c r="A5" s="116" t="s">
        <v>49</v>
      </c>
      <c r="B5" s="115"/>
      <c r="C5" s="115"/>
      <c r="D5" s="115" t="s">
        <v>42</v>
      </c>
      <c r="E5" s="115" t="s">
        <v>43</v>
      </c>
      <c r="F5" s="115"/>
      <c r="G5" s="115"/>
    </row>
    <row r="6" spans="1:7" ht="15">
      <c r="A6" s="114">
        <v>1</v>
      </c>
      <c r="B6" s="119">
        <v>3542144</v>
      </c>
      <c r="C6" s="115" t="s">
        <v>48</v>
      </c>
      <c r="D6" s="114">
        <v>32.96</v>
      </c>
      <c r="E6" s="114">
        <v>38.446</v>
      </c>
      <c r="F6" s="117" t="s">
        <v>51</v>
      </c>
      <c r="G6" s="114" t="s">
        <v>53</v>
      </c>
    </row>
    <row r="7" spans="1:7" ht="15">
      <c r="A7" s="114">
        <v>2</v>
      </c>
      <c r="B7" s="119" t="s">
        <v>52</v>
      </c>
      <c r="C7" s="115" t="s">
        <v>48</v>
      </c>
      <c r="D7" s="114">
        <v>28.292</v>
      </c>
      <c r="E7" s="114">
        <v>34.347</v>
      </c>
      <c r="F7" s="117" t="s">
        <v>51</v>
      </c>
      <c r="G7" s="114" t="s">
        <v>53</v>
      </c>
    </row>
    <row r="8" spans="1:7" ht="15">
      <c r="A8" s="114">
        <v>3</v>
      </c>
      <c r="B8" s="120">
        <v>1015027864602</v>
      </c>
      <c r="C8" s="115" t="s">
        <v>48</v>
      </c>
      <c r="D8" s="114">
        <v>169</v>
      </c>
      <c r="E8" s="114">
        <v>172.65</v>
      </c>
      <c r="F8" s="117" t="s">
        <v>51</v>
      </c>
      <c r="G8" s="114" t="s">
        <v>53</v>
      </c>
    </row>
    <row r="9" spans="1:7" ht="15">
      <c r="A9" s="114">
        <v>4</v>
      </c>
      <c r="B9" s="119">
        <v>3560104</v>
      </c>
      <c r="C9" s="115" t="s">
        <v>48</v>
      </c>
      <c r="D9" s="114">
        <v>38.45</v>
      </c>
      <c r="E9" s="114">
        <v>41.692</v>
      </c>
      <c r="F9" s="117" t="s">
        <v>51</v>
      </c>
      <c r="G9" s="114" t="s">
        <v>53</v>
      </c>
    </row>
    <row r="10" spans="1:7" ht="15">
      <c r="A10" s="114">
        <v>5</v>
      </c>
      <c r="B10" s="119" t="s">
        <v>54</v>
      </c>
      <c r="C10" s="115" t="s">
        <v>48</v>
      </c>
      <c r="D10" s="114">
        <v>152</v>
      </c>
      <c r="E10" s="114">
        <v>152</v>
      </c>
      <c r="F10" s="117" t="s">
        <v>51</v>
      </c>
      <c r="G10" s="114" t="s">
        <v>53</v>
      </c>
    </row>
    <row r="11" spans="1:7" ht="15">
      <c r="A11" s="121">
        <v>6</v>
      </c>
      <c r="B11" s="119">
        <v>472054</v>
      </c>
      <c r="C11" s="115" t="s">
        <v>48</v>
      </c>
      <c r="D11" s="114">
        <v>7.8</v>
      </c>
      <c r="E11" s="114">
        <v>10.384</v>
      </c>
      <c r="F11" s="117" t="s">
        <v>51</v>
      </c>
      <c r="G11" s="114" t="s">
        <v>53</v>
      </c>
    </row>
    <row r="12" spans="1:7" ht="15">
      <c r="A12" s="114">
        <v>7</v>
      </c>
      <c r="B12" s="119" t="s">
        <v>55</v>
      </c>
      <c r="C12" s="115" t="s">
        <v>48</v>
      </c>
      <c r="D12" s="114">
        <v>86.951</v>
      </c>
      <c r="E12" s="114">
        <v>95.921</v>
      </c>
      <c r="F12" s="117" t="s">
        <v>51</v>
      </c>
      <c r="G12" s="114" t="s">
        <v>53</v>
      </c>
    </row>
    <row r="13" spans="1:7" ht="15">
      <c r="A13" s="121">
        <v>8</v>
      </c>
      <c r="B13" s="114">
        <v>84606</v>
      </c>
      <c r="C13" s="115" t="s">
        <v>48</v>
      </c>
      <c r="D13" s="114">
        <v>0.8</v>
      </c>
      <c r="E13" s="114">
        <v>0.8</v>
      </c>
      <c r="F13" s="117" t="s">
        <v>51</v>
      </c>
      <c r="G13" s="114" t="s">
        <v>53</v>
      </c>
    </row>
    <row r="14" spans="1:7" ht="15">
      <c r="A14" s="114">
        <v>9</v>
      </c>
      <c r="B14" s="114">
        <v>60275427</v>
      </c>
      <c r="C14" s="115" t="s">
        <v>48</v>
      </c>
      <c r="D14" s="114">
        <v>4.489</v>
      </c>
      <c r="E14" s="114">
        <v>4.773</v>
      </c>
      <c r="F14" s="117" t="s">
        <v>51</v>
      </c>
      <c r="G14" s="114" t="s">
        <v>53</v>
      </c>
    </row>
    <row r="15" spans="1:7" ht="15">
      <c r="A15" s="121">
        <v>10</v>
      </c>
      <c r="B15" s="114">
        <v>229455</v>
      </c>
      <c r="C15" s="115" t="s">
        <v>48</v>
      </c>
      <c r="D15" s="114">
        <v>27.443</v>
      </c>
      <c r="E15" s="114">
        <v>28.459</v>
      </c>
      <c r="F15" s="117" t="s">
        <v>51</v>
      </c>
      <c r="G15" s="114" t="s">
        <v>53</v>
      </c>
    </row>
    <row r="16" spans="1:7" ht="15">
      <c r="A16" s="121">
        <v>11</v>
      </c>
      <c r="B16" s="114">
        <v>69664</v>
      </c>
      <c r="C16" s="115" t="s">
        <v>48</v>
      </c>
      <c r="D16" s="114">
        <v>69.277</v>
      </c>
      <c r="E16" s="114">
        <v>72.515</v>
      </c>
      <c r="F16" s="117" t="s">
        <v>51</v>
      </c>
      <c r="G16" s="114" t="s">
        <v>53</v>
      </c>
    </row>
    <row r="17" spans="1:7" ht="15">
      <c r="A17" s="121">
        <v>12</v>
      </c>
      <c r="B17" s="114">
        <v>200042651</v>
      </c>
      <c r="C17" s="115" t="s">
        <v>48</v>
      </c>
      <c r="D17" s="114">
        <v>118.07</v>
      </c>
      <c r="E17" s="114">
        <v>123.388</v>
      </c>
      <c r="F17" s="117" t="s">
        <v>51</v>
      </c>
      <c r="G17" s="114" t="s">
        <v>53</v>
      </c>
    </row>
    <row r="18" spans="1:7" ht="15">
      <c r="A18" s="114">
        <v>13</v>
      </c>
      <c r="B18" s="114">
        <v>4189657</v>
      </c>
      <c r="C18" s="115" t="s">
        <v>48</v>
      </c>
      <c r="D18" s="114">
        <v>7.987</v>
      </c>
      <c r="E18" s="114">
        <v>8.484</v>
      </c>
      <c r="F18" s="117" t="s">
        <v>51</v>
      </c>
      <c r="G18" s="114" t="s">
        <v>53</v>
      </c>
    </row>
    <row r="19" spans="1:7" ht="15">
      <c r="A19" s="114">
        <v>14</v>
      </c>
      <c r="B19" s="114">
        <v>602754428</v>
      </c>
      <c r="C19" s="115" t="s">
        <v>48</v>
      </c>
      <c r="D19" s="114">
        <v>21.97</v>
      </c>
      <c r="E19" s="114">
        <v>24.572</v>
      </c>
      <c r="F19" s="117" t="s">
        <v>51</v>
      </c>
      <c r="G19" s="114" t="s">
        <v>53</v>
      </c>
    </row>
    <row r="20" spans="1:7" ht="15">
      <c r="A20" s="114">
        <v>15</v>
      </c>
      <c r="B20" s="114">
        <v>29304887</v>
      </c>
      <c r="C20" s="115" t="s">
        <v>48</v>
      </c>
      <c r="D20" s="114">
        <v>13.681</v>
      </c>
      <c r="E20" s="114">
        <v>15</v>
      </c>
      <c r="F20" s="117" t="s">
        <v>51</v>
      </c>
      <c r="G20" s="114" t="s">
        <v>53</v>
      </c>
    </row>
    <row r="21" spans="1:7" ht="15">
      <c r="A21" s="114">
        <v>16</v>
      </c>
      <c r="B21" s="119" t="s">
        <v>56</v>
      </c>
      <c r="C21" s="115" t="s">
        <v>48</v>
      </c>
      <c r="D21" s="114">
        <v>121.85</v>
      </c>
      <c r="E21" s="114">
        <v>136.917</v>
      </c>
      <c r="F21" s="117" t="s">
        <v>51</v>
      </c>
      <c r="G21" s="114" t="s">
        <v>53</v>
      </c>
    </row>
    <row r="22" spans="1:7" ht="15">
      <c r="A22" s="114">
        <v>17</v>
      </c>
      <c r="B22" s="118">
        <v>1015080063004</v>
      </c>
      <c r="C22" s="115" t="s">
        <v>48</v>
      </c>
      <c r="D22" s="114">
        <v>4.538</v>
      </c>
      <c r="E22" s="114">
        <v>12.936</v>
      </c>
      <c r="F22" s="117" t="s">
        <v>51</v>
      </c>
      <c r="G22" s="114" t="s">
        <v>53</v>
      </c>
    </row>
    <row r="23" spans="1:7" ht="15">
      <c r="A23" s="114">
        <v>18</v>
      </c>
      <c r="B23" s="119" t="s">
        <v>57</v>
      </c>
      <c r="C23" s="115" t="s">
        <v>48</v>
      </c>
      <c r="D23" s="114">
        <v>358.927</v>
      </c>
      <c r="E23" s="114">
        <v>363</v>
      </c>
      <c r="F23" s="117" t="s">
        <v>51</v>
      </c>
      <c r="G23" s="114" t="s">
        <v>53</v>
      </c>
    </row>
    <row r="24" spans="1:7" ht="15">
      <c r="A24" s="121">
        <v>19</v>
      </c>
      <c r="B24" s="118">
        <v>586117</v>
      </c>
      <c r="C24" s="115" t="s">
        <v>48</v>
      </c>
      <c r="D24" s="114">
        <v>27.379</v>
      </c>
      <c r="E24" s="114">
        <v>30.842</v>
      </c>
      <c r="F24" s="117" t="s">
        <v>51</v>
      </c>
      <c r="G24" s="114" t="s">
        <v>53</v>
      </c>
    </row>
    <row r="25" spans="1:7" ht="15">
      <c r="A25" s="114">
        <v>20</v>
      </c>
      <c r="B25" s="119" t="s">
        <v>58</v>
      </c>
      <c r="C25" s="115" t="s">
        <v>48</v>
      </c>
      <c r="D25" s="114">
        <v>63.3</v>
      </c>
      <c r="E25" s="114">
        <v>66.39</v>
      </c>
      <c r="F25" s="117" t="s">
        <v>51</v>
      </c>
      <c r="G25" s="114" t="s">
        <v>53</v>
      </c>
    </row>
    <row r="26" spans="1:7" ht="15">
      <c r="A26" s="114">
        <v>21</v>
      </c>
      <c r="B26" s="119" t="s">
        <v>59</v>
      </c>
      <c r="C26" s="115" t="s">
        <v>48</v>
      </c>
      <c r="D26" s="114">
        <v>5</v>
      </c>
      <c r="E26" s="114">
        <v>5</v>
      </c>
      <c r="F26" s="117" t="s">
        <v>51</v>
      </c>
      <c r="G26" s="114" t="s">
        <v>53</v>
      </c>
    </row>
    <row r="27" spans="1:7" ht="15">
      <c r="A27" s="114">
        <v>22</v>
      </c>
      <c r="B27" s="114">
        <v>28467714</v>
      </c>
      <c r="C27" s="115" t="s">
        <v>48</v>
      </c>
      <c r="D27" s="114">
        <v>32.922</v>
      </c>
      <c r="E27" s="114">
        <v>39.687</v>
      </c>
      <c r="F27" s="117" t="s">
        <v>51</v>
      </c>
      <c r="G27" s="114" t="s">
        <v>53</v>
      </c>
    </row>
    <row r="28" spans="1:7" ht="15">
      <c r="A28" s="114">
        <v>23</v>
      </c>
      <c r="B28" s="114">
        <v>8217009</v>
      </c>
      <c r="C28" s="115" t="s">
        <v>48</v>
      </c>
      <c r="D28" s="114">
        <v>133.057</v>
      </c>
      <c r="E28" s="114">
        <v>137.57</v>
      </c>
      <c r="F28" s="117" t="s">
        <v>51</v>
      </c>
      <c r="G28" s="114" t="s">
        <v>53</v>
      </c>
    </row>
    <row r="29" spans="1:7" ht="15">
      <c r="A29" s="114">
        <v>24</v>
      </c>
      <c r="B29" s="118">
        <v>1016063599602</v>
      </c>
      <c r="C29" s="115" t="s">
        <v>48</v>
      </c>
      <c r="D29" s="114">
        <v>79.79</v>
      </c>
      <c r="E29" s="114">
        <v>81.979</v>
      </c>
      <c r="F29" s="117" t="s">
        <v>51</v>
      </c>
      <c r="G29" s="114" t="s">
        <v>53</v>
      </c>
    </row>
    <row r="30" spans="1:7" ht="15">
      <c r="A30" s="114">
        <v>25</v>
      </c>
      <c r="B30" s="118">
        <v>1015049214607</v>
      </c>
      <c r="C30" s="115" t="s">
        <v>48</v>
      </c>
      <c r="D30" s="114">
        <v>232.42</v>
      </c>
      <c r="E30" s="114">
        <v>240.388</v>
      </c>
      <c r="F30" s="117" t="s">
        <v>51</v>
      </c>
      <c r="G30" s="114" t="s">
        <v>53</v>
      </c>
    </row>
    <row r="31" spans="1:7" ht="15">
      <c r="A31" s="114">
        <v>26</v>
      </c>
      <c r="B31" s="118">
        <v>1368706</v>
      </c>
      <c r="C31" s="115" t="s">
        <v>48</v>
      </c>
      <c r="D31" s="114">
        <v>293.361</v>
      </c>
      <c r="E31" s="114">
        <v>300.485</v>
      </c>
      <c r="F31" s="117" t="s">
        <v>51</v>
      </c>
      <c r="G31" s="114" t="s">
        <v>53</v>
      </c>
    </row>
    <row r="32" spans="1:7" ht="15">
      <c r="A32" s="114">
        <v>27</v>
      </c>
      <c r="B32" s="118">
        <v>29304669</v>
      </c>
      <c r="C32" s="115" t="s">
        <v>48</v>
      </c>
      <c r="D32" s="114">
        <v>10.444</v>
      </c>
      <c r="E32" s="114">
        <v>11.68</v>
      </c>
      <c r="F32" s="117" t="s">
        <v>51</v>
      </c>
      <c r="G32" s="114" t="s">
        <v>53</v>
      </c>
    </row>
    <row r="33" spans="1:7" ht="15">
      <c r="A33" s="121">
        <v>28</v>
      </c>
      <c r="B33" s="118">
        <v>18647</v>
      </c>
      <c r="C33" s="115" t="s">
        <v>48</v>
      </c>
      <c r="D33" s="114">
        <v>65.607</v>
      </c>
      <c r="E33" s="114">
        <v>74.281</v>
      </c>
      <c r="F33" s="117" t="s">
        <v>51</v>
      </c>
      <c r="G33" s="114" t="s">
        <v>53</v>
      </c>
    </row>
    <row r="34" spans="1:7" ht="15">
      <c r="A34" s="121">
        <v>29</v>
      </c>
      <c r="B34" s="118">
        <v>194101</v>
      </c>
      <c r="C34" s="115" t="s">
        <v>48</v>
      </c>
      <c r="D34" s="114">
        <v>19.35</v>
      </c>
      <c r="E34" s="114">
        <v>25.388</v>
      </c>
      <c r="F34" s="117" t="s">
        <v>51</v>
      </c>
      <c r="G34" s="114" t="s">
        <v>53</v>
      </c>
    </row>
    <row r="35" spans="1:7" ht="15">
      <c r="A35" s="114">
        <v>30</v>
      </c>
      <c r="B35" s="118">
        <v>2089755</v>
      </c>
      <c r="C35" s="115" t="s">
        <v>48</v>
      </c>
      <c r="D35" s="114">
        <v>98.124</v>
      </c>
      <c r="E35" s="114">
        <v>101.128</v>
      </c>
      <c r="F35" s="117" t="s">
        <v>51</v>
      </c>
      <c r="G35" s="114" t="s">
        <v>53</v>
      </c>
    </row>
    <row r="36" spans="1:7" ht="15">
      <c r="A36" s="121">
        <v>31</v>
      </c>
      <c r="B36" s="118">
        <v>574074</v>
      </c>
      <c r="C36" s="115" t="s">
        <v>48</v>
      </c>
      <c r="D36" s="114">
        <v>46.243</v>
      </c>
      <c r="E36" s="114">
        <v>50.54</v>
      </c>
      <c r="F36" s="117" t="s">
        <v>51</v>
      </c>
      <c r="G36" s="114" t="s">
        <v>53</v>
      </c>
    </row>
    <row r="37" spans="1:7" ht="15">
      <c r="A37" s="114">
        <v>32</v>
      </c>
      <c r="B37" s="118">
        <v>68003700</v>
      </c>
      <c r="C37" s="115" t="s">
        <v>48</v>
      </c>
      <c r="D37" s="114">
        <v>361.18</v>
      </c>
      <c r="E37" s="114">
        <v>367.02</v>
      </c>
      <c r="F37" s="117" t="s">
        <v>51</v>
      </c>
      <c r="G37" s="114" t="s">
        <v>53</v>
      </c>
    </row>
    <row r="38" spans="1:7" ht="15">
      <c r="A38" s="114">
        <v>33</v>
      </c>
      <c r="B38" s="118">
        <v>32446163</v>
      </c>
      <c r="C38" s="115" t="s">
        <v>48</v>
      </c>
      <c r="D38" s="114">
        <v>155.379</v>
      </c>
      <c r="E38" s="114">
        <v>159.68</v>
      </c>
      <c r="F38" s="117" t="s">
        <v>51</v>
      </c>
      <c r="G38" s="114" t="s">
        <v>53</v>
      </c>
    </row>
    <row r="39" spans="1:7" ht="15">
      <c r="A39" s="114">
        <v>34</v>
      </c>
      <c r="B39" s="118">
        <v>1012109342003</v>
      </c>
      <c r="C39" s="115" t="s">
        <v>48</v>
      </c>
      <c r="D39" s="114">
        <v>227.064</v>
      </c>
      <c r="E39" s="114">
        <v>231.72</v>
      </c>
      <c r="F39" s="117" t="s">
        <v>51</v>
      </c>
      <c r="G39" s="114" t="s">
        <v>53</v>
      </c>
    </row>
    <row r="40" spans="1:7" ht="15">
      <c r="A40" s="114">
        <v>35</v>
      </c>
      <c r="B40" s="120" t="s">
        <v>60</v>
      </c>
      <c r="C40" s="115" t="s">
        <v>48</v>
      </c>
      <c r="D40" s="114">
        <v>62.966</v>
      </c>
      <c r="E40" s="114">
        <v>69.069</v>
      </c>
      <c r="F40" s="117" t="s">
        <v>51</v>
      </c>
      <c r="G40" s="114" t="s">
        <v>53</v>
      </c>
    </row>
    <row r="41" spans="1:7" ht="15">
      <c r="A41" s="114">
        <v>36</v>
      </c>
      <c r="B41" s="119" t="s">
        <v>61</v>
      </c>
      <c r="C41" s="115" t="s">
        <v>48</v>
      </c>
      <c r="D41" s="114">
        <v>177.242</v>
      </c>
      <c r="E41" s="114">
        <v>182.93</v>
      </c>
      <c r="F41" s="117" t="s">
        <v>51</v>
      </c>
      <c r="G41" s="114" t="s">
        <v>53</v>
      </c>
    </row>
    <row r="42" spans="1:7" ht="15">
      <c r="A42" s="114">
        <v>37</v>
      </c>
      <c r="B42" s="119" t="s">
        <v>62</v>
      </c>
      <c r="C42" s="115" t="s">
        <v>48</v>
      </c>
      <c r="D42" s="114">
        <v>58.352</v>
      </c>
      <c r="E42" s="114">
        <v>62.852</v>
      </c>
      <c r="F42" s="117" t="s">
        <v>51</v>
      </c>
      <c r="G42" s="114" t="s">
        <v>53</v>
      </c>
    </row>
    <row r="43" spans="1:7" ht="15">
      <c r="A43" s="114">
        <v>38</v>
      </c>
      <c r="B43" s="114"/>
      <c r="C43" s="115" t="s">
        <v>48</v>
      </c>
      <c r="D43" s="114"/>
      <c r="E43" s="114"/>
      <c r="F43" s="117"/>
      <c r="G43" s="114"/>
    </row>
    <row r="44" spans="1:7" ht="15">
      <c r="A44" s="114">
        <v>39</v>
      </c>
      <c r="B44" s="120">
        <v>101209462200</v>
      </c>
      <c r="C44" s="115" t="s">
        <v>48</v>
      </c>
      <c r="D44" s="114">
        <v>295.512</v>
      </c>
      <c r="E44" s="114">
        <v>304.477</v>
      </c>
      <c r="F44" s="117" t="s">
        <v>51</v>
      </c>
      <c r="G44" s="114" t="s">
        <v>53</v>
      </c>
    </row>
    <row r="45" spans="1:7" ht="15">
      <c r="A45" s="114">
        <v>40</v>
      </c>
      <c r="B45" s="119" t="s">
        <v>63</v>
      </c>
      <c r="C45" s="115" t="s">
        <v>48</v>
      </c>
      <c r="D45" s="114">
        <v>250.631</v>
      </c>
      <c r="E45" s="114">
        <v>253.075</v>
      </c>
      <c r="F45" s="117" t="s">
        <v>51</v>
      </c>
      <c r="G45" s="114" t="s">
        <v>53</v>
      </c>
    </row>
    <row r="46" spans="1:7" ht="15">
      <c r="A46" s="123">
        <v>41</v>
      </c>
      <c r="B46" s="122" t="s">
        <v>64</v>
      </c>
      <c r="C46" s="115" t="s">
        <v>48</v>
      </c>
      <c r="D46" s="114">
        <v>121.394</v>
      </c>
      <c r="E46" s="114">
        <v>130.946</v>
      </c>
      <c r="F46" s="117" t="s">
        <v>51</v>
      </c>
      <c r="G46" s="114" t="s">
        <v>53</v>
      </c>
    </row>
    <row r="47" spans="1:7" ht="15">
      <c r="A47" s="121">
        <v>42</v>
      </c>
      <c r="B47" s="119">
        <v>195545</v>
      </c>
      <c r="C47" s="115" t="s">
        <v>48</v>
      </c>
      <c r="D47" s="114">
        <v>9.195</v>
      </c>
      <c r="E47" s="114">
        <v>10.525</v>
      </c>
      <c r="F47" s="117" t="s">
        <v>51</v>
      </c>
      <c r="G47" s="114" t="s">
        <v>53</v>
      </c>
    </row>
    <row r="48" spans="1:7" ht="15">
      <c r="A48" s="114">
        <v>43</v>
      </c>
      <c r="B48" s="119" t="s">
        <v>65</v>
      </c>
      <c r="C48" s="115" t="s">
        <v>48</v>
      </c>
      <c r="D48" s="114">
        <v>70.336</v>
      </c>
      <c r="E48" s="114">
        <v>71.516</v>
      </c>
      <c r="F48" s="117" t="s">
        <v>51</v>
      </c>
      <c r="G48" s="114" t="s">
        <v>53</v>
      </c>
    </row>
    <row r="49" spans="1:7" ht="15">
      <c r="A49" s="114">
        <v>44</v>
      </c>
      <c r="B49" s="119" t="s">
        <v>66</v>
      </c>
      <c r="C49" s="115" t="s">
        <v>48</v>
      </c>
      <c r="D49" s="114">
        <v>102.143</v>
      </c>
      <c r="E49" s="114">
        <v>111.897</v>
      </c>
      <c r="F49" s="117" t="s">
        <v>51</v>
      </c>
      <c r="G49" s="114" t="s">
        <v>53</v>
      </c>
    </row>
    <row r="50" spans="1:7" ht="15">
      <c r="A50" s="121">
        <v>45</v>
      </c>
      <c r="B50" s="119">
        <v>574097</v>
      </c>
      <c r="C50" s="115" t="s">
        <v>48</v>
      </c>
      <c r="D50" s="114">
        <v>15.433</v>
      </c>
      <c r="E50" s="114">
        <v>16.6</v>
      </c>
      <c r="F50" s="117" t="s">
        <v>51</v>
      </c>
      <c r="G50" s="114" t="s">
        <v>53</v>
      </c>
    </row>
    <row r="51" spans="1:7" ht="15">
      <c r="A51" s="114">
        <v>46</v>
      </c>
      <c r="B51" s="119" t="s">
        <v>67</v>
      </c>
      <c r="C51" s="115" t="s">
        <v>48</v>
      </c>
      <c r="D51" s="114">
        <v>157.463</v>
      </c>
      <c r="E51" s="114">
        <v>158.583</v>
      </c>
      <c r="F51" s="117" t="s">
        <v>51</v>
      </c>
      <c r="G51" s="114" t="s">
        <v>53</v>
      </c>
    </row>
    <row r="52" spans="1:7" ht="15">
      <c r="A52" s="114">
        <v>47</v>
      </c>
      <c r="B52" s="119" t="s">
        <v>68</v>
      </c>
      <c r="C52" s="115" t="s">
        <v>48</v>
      </c>
      <c r="D52" s="114">
        <v>97.776</v>
      </c>
      <c r="E52" s="114">
        <v>99.636</v>
      </c>
      <c r="F52" s="117" t="s">
        <v>51</v>
      </c>
      <c r="G52" s="114" t="s">
        <v>53</v>
      </c>
    </row>
    <row r="53" spans="1:7" ht="15">
      <c r="A53" s="114">
        <v>48</v>
      </c>
      <c r="B53" s="119">
        <v>1365975</v>
      </c>
      <c r="C53" s="115" t="s">
        <v>48</v>
      </c>
      <c r="D53" s="114">
        <v>88.671</v>
      </c>
      <c r="E53" s="114">
        <v>89</v>
      </c>
      <c r="F53" s="117" t="s">
        <v>51</v>
      </c>
      <c r="G53" s="114" t="s">
        <v>53</v>
      </c>
    </row>
    <row r="54" spans="1:7" ht="15">
      <c r="A54" s="114">
        <v>49</v>
      </c>
      <c r="B54" s="119" t="s">
        <v>69</v>
      </c>
      <c r="C54" s="115" t="s">
        <v>48</v>
      </c>
      <c r="D54" s="114">
        <v>157.392</v>
      </c>
      <c r="E54" s="114">
        <v>159.109</v>
      </c>
      <c r="F54" s="117" t="s">
        <v>51</v>
      </c>
      <c r="G54" s="114" t="s">
        <v>53</v>
      </c>
    </row>
    <row r="55" spans="1:7" ht="15">
      <c r="A55" s="114">
        <v>50</v>
      </c>
      <c r="B55" s="119" t="s">
        <v>70</v>
      </c>
      <c r="C55" s="115" t="s">
        <v>48</v>
      </c>
      <c r="D55" s="114">
        <v>259.659</v>
      </c>
      <c r="E55" s="114">
        <v>269.687</v>
      </c>
      <c r="F55" s="117" t="s">
        <v>51</v>
      </c>
      <c r="G55" s="114" t="s">
        <v>53</v>
      </c>
    </row>
    <row r="56" spans="1:7" ht="15">
      <c r="A56" s="123">
        <v>51</v>
      </c>
      <c r="B56" s="119">
        <v>1203174</v>
      </c>
      <c r="C56" s="115" t="s">
        <v>48</v>
      </c>
      <c r="D56" s="114">
        <v>163.305</v>
      </c>
      <c r="E56" s="114">
        <v>166.203</v>
      </c>
      <c r="F56" s="117" t="s">
        <v>51</v>
      </c>
      <c r="G56" s="114" t="s">
        <v>53</v>
      </c>
    </row>
    <row r="57" spans="1:7" ht="15">
      <c r="A57" s="114">
        <v>52</v>
      </c>
      <c r="B57" s="119">
        <v>23892506</v>
      </c>
      <c r="C57" s="115" t="s">
        <v>48</v>
      </c>
      <c r="D57" s="114">
        <v>38.114</v>
      </c>
      <c r="E57" s="114">
        <v>40.842</v>
      </c>
      <c r="F57" s="117" t="s">
        <v>51</v>
      </c>
      <c r="G57" s="114" t="s">
        <v>53</v>
      </c>
    </row>
    <row r="58" spans="1:7" ht="15">
      <c r="A58" s="121">
        <v>53</v>
      </c>
      <c r="B58" s="119">
        <v>30218</v>
      </c>
      <c r="C58" s="115" t="s">
        <v>48</v>
      </c>
      <c r="D58" s="114">
        <v>678.795</v>
      </c>
      <c r="E58" s="114">
        <v>696.101</v>
      </c>
      <c r="F58" s="117" t="s">
        <v>51</v>
      </c>
      <c r="G58" s="114" t="s">
        <v>53</v>
      </c>
    </row>
    <row r="59" spans="1:7" ht="15">
      <c r="A59" s="121">
        <v>54</v>
      </c>
      <c r="B59" s="119">
        <v>574072</v>
      </c>
      <c r="C59" s="115" t="s">
        <v>48</v>
      </c>
      <c r="D59" s="114">
        <v>32.902</v>
      </c>
      <c r="E59" s="114">
        <v>39.238</v>
      </c>
      <c r="F59" s="117" t="s">
        <v>51</v>
      </c>
      <c r="G59" s="114" t="s">
        <v>53</v>
      </c>
    </row>
    <row r="60" spans="1:7" ht="15">
      <c r="A60" s="121">
        <v>55</v>
      </c>
      <c r="B60" s="119">
        <v>10079648</v>
      </c>
      <c r="C60" s="115" t="s">
        <v>48</v>
      </c>
      <c r="D60" s="114">
        <v>127.219</v>
      </c>
      <c r="E60" s="114">
        <v>133</v>
      </c>
      <c r="F60" s="117" t="s">
        <v>51</v>
      </c>
      <c r="G60" s="114" t="s">
        <v>53</v>
      </c>
    </row>
    <row r="61" spans="1:7" ht="15">
      <c r="A61" s="121">
        <v>56</v>
      </c>
      <c r="B61" s="119">
        <v>847592</v>
      </c>
      <c r="C61" s="115" t="s">
        <v>48</v>
      </c>
      <c r="D61" s="114">
        <v>1.418</v>
      </c>
      <c r="E61" s="114">
        <v>1.5</v>
      </c>
      <c r="F61" s="117" t="s">
        <v>51</v>
      </c>
      <c r="G61" s="114" t="s">
        <v>53</v>
      </c>
    </row>
    <row r="62" spans="1:7" ht="15">
      <c r="A62" s="114">
        <v>57</v>
      </c>
      <c r="B62" s="120">
        <v>1010006053206</v>
      </c>
      <c r="C62" s="115" t="s">
        <v>48</v>
      </c>
      <c r="D62" s="114">
        <v>94.2</v>
      </c>
      <c r="E62" s="114">
        <v>96</v>
      </c>
      <c r="F62" s="117" t="s">
        <v>51</v>
      </c>
      <c r="G62" s="114" t="s">
        <v>53</v>
      </c>
    </row>
    <row r="63" spans="1:7" ht="15">
      <c r="A63" s="114">
        <v>58</v>
      </c>
      <c r="B63" s="119">
        <v>60312618</v>
      </c>
      <c r="C63" s="115" t="s">
        <v>48</v>
      </c>
      <c r="D63" s="114">
        <v>13.18</v>
      </c>
      <c r="E63" s="114">
        <v>13.705</v>
      </c>
      <c r="F63" s="117" t="s">
        <v>51</v>
      </c>
      <c r="G63" s="114" t="s">
        <v>53</v>
      </c>
    </row>
    <row r="64" spans="1:7" ht="15">
      <c r="A64" s="114">
        <v>59</v>
      </c>
      <c r="B64" s="120">
        <v>1015070445803</v>
      </c>
      <c r="C64" s="115" t="s">
        <v>48</v>
      </c>
      <c r="D64" s="114">
        <v>89.728</v>
      </c>
      <c r="E64" s="114">
        <v>94.728</v>
      </c>
      <c r="F64" s="117" t="s">
        <v>51</v>
      </c>
      <c r="G64" s="114" t="s">
        <v>53</v>
      </c>
    </row>
    <row r="65" spans="1:7" ht="15">
      <c r="A65" s="121">
        <v>60</v>
      </c>
      <c r="B65" s="119">
        <v>186275</v>
      </c>
      <c r="C65" s="115" t="s">
        <v>48</v>
      </c>
      <c r="D65" s="114">
        <v>31.6</v>
      </c>
      <c r="E65" s="114">
        <v>35</v>
      </c>
      <c r="F65" s="117" t="s">
        <v>51</v>
      </c>
      <c r="G65" s="114" t="s">
        <v>53</v>
      </c>
    </row>
    <row r="66" spans="1:7" ht="15">
      <c r="A66" s="114">
        <v>61</v>
      </c>
      <c r="B66" s="119">
        <v>6612554</v>
      </c>
      <c r="C66" s="115" t="s">
        <v>48</v>
      </c>
      <c r="D66" s="114">
        <v>257.14</v>
      </c>
      <c r="E66" s="114">
        <v>259</v>
      </c>
      <c r="F66" s="117" t="s">
        <v>51</v>
      </c>
      <c r="G66" s="114" t="s">
        <v>53</v>
      </c>
    </row>
    <row r="67" spans="1:7" ht="15">
      <c r="A67" s="114">
        <v>62</v>
      </c>
      <c r="B67" s="119">
        <v>1190829</v>
      </c>
      <c r="C67" s="115" t="s">
        <v>48</v>
      </c>
      <c r="D67" s="114">
        <v>4.365</v>
      </c>
      <c r="E67" s="114">
        <v>10.882</v>
      </c>
      <c r="F67" s="117" t="s">
        <v>51</v>
      </c>
      <c r="G67" s="114" t="s">
        <v>53</v>
      </c>
    </row>
    <row r="68" spans="1:7" ht="15">
      <c r="A68" s="121">
        <v>63</v>
      </c>
      <c r="B68" s="119">
        <v>72572</v>
      </c>
      <c r="C68" s="115" t="s">
        <v>48</v>
      </c>
      <c r="D68" s="114">
        <v>84.05</v>
      </c>
      <c r="E68" s="114">
        <v>88.214</v>
      </c>
      <c r="F68" s="117" t="s">
        <v>51</v>
      </c>
      <c r="G68" s="114" t="s">
        <v>53</v>
      </c>
    </row>
    <row r="69" spans="1:7" ht="15">
      <c r="A69" s="114">
        <v>64</v>
      </c>
      <c r="B69" s="119" t="s">
        <v>71</v>
      </c>
      <c r="C69" s="115" t="s">
        <v>48</v>
      </c>
      <c r="D69" s="114">
        <v>74.684</v>
      </c>
      <c r="E69" s="114">
        <v>82.238</v>
      </c>
      <c r="F69" s="117" t="s">
        <v>51</v>
      </c>
      <c r="G69" s="114" t="s">
        <v>53</v>
      </c>
    </row>
    <row r="70" spans="1:7" ht="15">
      <c r="A70" s="114">
        <v>65</v>
      </c>
      <c r="B70" s="119" t="s">
        <v>72</v>
      </c>
      <c r="C70" s="115" t="s">
        <v>48</v>
      </c>
      <c r="D70" s="114">
        <v>338</v>
      </c>
      <c r="E70" s="114">
        <v>339</v>
      </c>
      <c r="F70" s="117" t="s">
        <v>51</v>
      </c>
      <c r="G70" s="114" t="s">
        <v>53</v>
      </c>
    </row>
    <row r="71" spans="1:7" ht="15">
      <c r="A71" s="114">
        <v>66</v>
      </c>
      <c r="B71" s="119">
        <v>211909998</v>
      </c>
      <c r="C71" s="115" t="s">
        <v>48</v>
      </c>
      <c r="D71" s="114">
        <v>150.508</v>
      </c>
      <c r="E71" s="114">
        <v>157.62</v>
      </c>
      <c r="F71" s="117" t="s">
        <v>51</v>
      </c>
      <c r="G71" s="114" t="s">
        <v>53</v>
      </c>
    </row>
    <row r="72" spans="1:7" ht="15">
      <c r="A72" s="114">
        <v>67</v>
      </c>
      <c r="B72" s="120">
        <v>102098340509</v>
      </c>
      <c r="C72" s="115" t="s">
        <v>48</v>
      </c>
      <c r="D72" s="114">
        <v>34.41</v>
      </c>
      <c r="E72" s="114">
        <v>35.165</v>
      </c>
      <c r="F72" s="117" t="s">
        <v>51</v>
      </c>
      <c r="G72" s="114" t="s">
        <v>53</v>
      </c>
    </row>
    <row r="73" spans="1:7" ht="15">
      <c r="A73" s="114">
        <v>68</v>
      </c>
      <c r="B73" s="120">
        <v>1016062257701</v>
      </c>
      <c r="C73" s="115" t="s">
        <v>48</v>
      </c>
      <c r="D73" s="114">
        <v>55.669</v>
      </c>
      <c r="E73" s="114">
        <v>61.323</v>
      </c>
      <c r="F73" s="117" t="s">
        <v>51</v>
      </c>
      <c r="G73" s="114" t="s">
        <v>53</v>
      </c>
    </row>
    <row r="74" spans="1:7" ht="15">
      <c r="A74" s="114">
        <v>69</v>
      </c>
      <c r="B74" s="119">
        <v>60312602</v>
      </c>
      <c r="C74" s="115" t="s">
        <v>48</v>
      </c>
      <c r="D74" s="114">
        <v>31</v>
      </c>
      <c r="E74" s="114">
        <v>31</v>
      </c>
      <c r="F74" s="117" t="s">
        <v>51</v>
      </c>
      <c r="G74" s="114" t="s">
        <v>53</v>
      </c>
    </row>
    <row r="75" spans="1:7" ht="15">
      <c r="A75" s="121">
        <v>70</v>
      </c>
      <c r="B75" s="119">
        <v>182853</v>
      </c>
      <c r="C75" s="115" t="s">
        <v>48</v>
      </c>
      <c r="D75" s="114">
        <v>27.353</v>
      </c>
      <c r="E75" s="114">
        <v>31.42</v>
      </c>
      <c r="F75" s="117" t="s">
        <v>51</v>
      </c>
      <c r="G75" s="114" t="s">
        <v>53</v>
      </c>
    </row>
    <row r="78" spans="1:7" ht="15">
      <c r="A78" s="115" t="s">
        <v>35</v>
      </c>
      <c r="B78" s="116" t="s">
        <v>50</v>
      </c>
      <c r="C78" s="115" t="s">
        <v>38</v>
      </c>
      <c r="D78" s="116" t="s">
        <v>40</v>
      </c>
      <c r="E78" s="116" t="s">
        <v>40</v>
      </c>
      <c r="F78" s="116" t="s">
        <v>44</v>
      </c>
      <c r="G78" s="116" t="s">
        <v>46</v>
      </c>
    </row>
    <row r="79" spans="1:7" ht="15">
      <c r="A79" s="115" t="s">
        <v>36</v>
      </c>
      <c r="B79" s="116" t="s">
        <v>37</v>
      </c>
      <c r="C79" s="116" t="s">
        <v>39</v>
      </c>
      <c r="D79" s="116" t="s">
        <v>41</v>
      </c>
      <c r="E79" s="116" t="s">
        <v>41</v>
      </c>
      <c r="F79" s="115" t="s">
        <v>45</v>
      </c>
      <c r="G79" s="116" t="s">
        <v>47</v>
      </c>
    </row>
    <row r="80" spans="1:7" ht="15">
      <c r="A80" s="116" t="s">
        <v>49</v>
      </c>
      <c r="B80" s="115"/>
      <c r="C80" s="115"/>
      <c r="D80" s="115" t="s">
        <v>42</v>
      </c>
      <c r="E80" s="115" t="s">
        <v>43</v>
      </c>
      <c r="F80" s="115"/>
      <c r="G80" s="115"/>
    </row>
    <row r="81" spans="1:7" ht="15">
      <c r="A81" s="121">
        <v>1</v>
      </c>
      <c r="B81" s="119">
        <v>100167360</v>
      </c>
      <c r="C81" s="124" t="s">
        <v>74</v>
      </c>
      <c r="D81" s="114">
        <v>34.844</v>
      </c>
      <c r="E81" s="114">
        <v>36.965</v>
      </c>
      <c r="F81" s="117" t="s">
        <v>51</v>
      </c>
      <c r="G81" s="114" t="s">
        <v>53</v>
      </c>
    </row>
    <row r="82" spans="1:7" ht="15">
      <c r="A82" s="114">
        <v>2</v>
      </c>
      <c r="B82" s="119" t="s">
        <v>80</v>
      </c>
      <c r="C82" s="124" t="s">
        <v>74</v>
      </c>
      <c r="D82" s="114">
        <v>104.54</v>
      </c>
      <c r="E82" s="114">
        <v>107.998</v>
      </c>
      <c r="F82" s="117" t="s">
        <v>51</v>
      </c>
      <c r="G82" s="114" t="s">
        <v>53</v>
      </c>
    </row>
    <row r="83" spans="1:7" ht="15">
      <c r="A83" s="114">
        <v>3</v>
      </c>
      <c r="B83" s="120">
        <v>1014020598200</v>
      </c>
      <c r="C83" s="124" t="s">
        <v>74</v>
      </c>
      <c r="D83" s="114">
        <v>192.083</v>
      </c>
      <c r="E83" s="114">
        <v>193.56</v>
      </c>
      <c r="F83" s="117" t="s">
        <v>51</v>
      </c>
      <c r="G83" s="114" t="s">
        <v>53</v>
      </c>
    </row>
    <row r="84" spans="1:7" ht="15">
      <c r="A84" s="114">
        <v>4</v>
      </c>
      <c r="B84" s="119">
        <v>141180055</v>
      </c>
      <c r="C84" s="124" t="s">
        <v>74</v>
      </c>
      <c r="D84" s="114">
        <v>39.732</v>
      </c>
      <c r="E84" s="114">
        <v>44.132</v>
      </c>
      <c r="F84" s="117" t="s">
        <v>51</v>
      </c>
      <c r="G84" s="114" t="s">
        <v>53</v>
      </c>
    </row>
    <row r="85" spans="1:7" ht="15">
      <c r="A85" s="114">
        <v>5</v>
      </c>
      <c r="B85" s="119" t="s">
        <v>81</v>
      </c>
      <c r="C85" s="124" t="s">
        <v>74</v>
      </c>
      <c r="D85" s="114">
        <v>216</v>
      </c>
      <c r="E85" s="114">
        <v>216</v>
      </c>
      <c r="F85" s="117" t="s">
        <v>51</v>
      </c>
      <c r="G85" s="114" t="s">
        <v>53</v>
      </c>
    </row>
    <row r="86" spans="1:7" ht="15">
      <c r="A86" s="121">
        <v>6</v>
      </c>
      <c r="B86" s="119">
        <v>584069</v>
      </c>
      <c r="C86" s="124" t="s">
        <v>74</v>
      </c>
      <c r="D86" s="114">
        <v>5.17</v>
      </c>
      <c r="E86" s="114">
        <v>6.551</v>
      </c>
      <c r="F86" s="117" t="s">
        <v>51</v>
      </c>
      <c r="G86" s="114" t="s">
        <v>53</v>
      </c>
    </row>
    <row r="87" spans="1:7" ht="15">
      <c r="A87" s="114">
        <v>7</v>
      </c>
      <c r="B87" s="119" t="s">
        <v>82</v>
      </c>
      <c r="C87" s="124" t="s">
        <v>74</v>
      </c>
      <c r="D87" s="114">
        <v>55.108</v>
      </c>
      <c r="E87" s="114">
        <v>59.59</v>
      </c>
      <c r="F87" s="117" t="s">
        <v>51</v>
      </c>
      <c r="G87" s="114" t="s">
        <v>53</v>
      </c>
    </row>
    <row r="88" spans="1:7" ht="15">
      <c r="A88" s="121">
        <v>8</v>
      </c>
      <c r="B88" s="114">
        <v>85258</v>
      </c>
      <c r="C88" s="124" t="s">
        <v>74</v>
      </c>
      <c r="D88" s="114">
        <v>0.8</v>
      </c>
      <c r="E88" s="114">
        <v>0.8</v>
      </c>
      <c r="F88" s="117" t="s">
        <v>51</v>
      </c>
      <c r="G88" s="114" t="s">
        <v>53</v>
      </c>
    </row>
    <row r="89" spans="1:7" ht="15">
      <c r="A89" s="114">
        <v>9</v>
      </c>
      <c r="B89" s="114">
        <v>60275433</v>
      </c>
      <c r="C89" s="124" t="s">
        <v>74</v>
      </c>
      <c r="D89" s="114">
        <v>8.685</v>
      </c>
      <c r="E89" s="114">
        <v>9.506</v>
      </c>
      <c r="F89" s="117" t="s">
        <v>51</v>
      </c>
      <c r="G89" s="114" t="s">
        <v>53</v>
      </c>
    </row>
    <row r="90" spans="1:7" ht="15">
      <c r="A90" s="121">
        <v>10</v>
      </c>
      <c r="B90" s="114">
        <v>229455</v>
      </c>
      <c r="C90" s="124" t="s">
        <v>74</v>
      </c>
      <c r="D90" s="114">
        <v>28.411</v>
      </c>
      <c r="E90" s="114">
        <v>29.842</v>
      </c>
      <c r="F90" s="117" t="s">
        <v>51</v>
      </c>
      <c r="G90" s="114" t="s">
        <v>53</v>
      </c>
    </row>
    <row r="91" spans="1:7" ht="15">
      <c r="A91" s="121">
        <v>11</v>
      </c>
      <c r="B91" s="114">
        <v>69679</v>
      </c>
      <c r="C91" s="124" t="s">
        <v>74</v>
      </c>
      <c r="D91" s="114">
        <v>47.357</v>
      </c>
      <c r="E91" s="114">
        <v>49.201</v>
      </c>
      <c r="F91" s="117" t="s">
        <v>51</v>
      </c>
      <c r="G91" s="114" t="s">
        <v>53</v>
      </c>
    </row>
    <row r="92" spans="1:7" ht="15">
      <c r="A92" s="121">
        <v>12</v>
      </c>
      <c r="B92" s="114">
        <v>100280448</v>
      </c>
      <c r="C92" s="124" t="s">
        <v>74</v>
      </c>
      <c r="D92" s="114">
        <v>88.07</v>
      </c>
      <c r="E92" s="114">
        <v>93.763</v>
      </c>
      <c r="F92" s="117" t="s">
        <v>51</v>
      </c>
      <c r="G92" s="114" t="s">
        <v>53</v>
      </c>
    </row>
    <row r="93" spans="1:7" ht="15">
      <c r="A93" s="114">
        <v>13</v>
      </c>
      <c r="B93" s="119" t="s">
        <v>83</v>
      </c>
      <c r="C93" s="124" t="s">
        <v>74</v>
      </c>
      <c r="D93" s="114">
        <v>15.987</v>
      </c>
      <c r="E93" s="114">
        <v>16.716</v>
      </c>
      <c r="F93" s="117" t="s">
        <v>51</v>
      </c>
      <c r="G93" s="114" t="s">
        <v>53</v>
      </c>
    </row>
    <row r="94" spans="1:7" ht="15">
      <c r="A94" s="114">
        <v>14</v>
      </c>
      <c r="B94" s="114">
        <v>60275431</v>
      </c>
      <c r="C94" s="124" t="s">
        <v>74</v>
      </c>
      <c r="D94" s="114">
        <v>14.839</v>
      </c>
      <c r="E94" s="114">
        <v>16.4</v>
      </c>
      <c r="F94" s="117" t="s">
        <v>51</v>
      </c>
      <c r="G94" s="114" t="s">
        <v>53</v>
      </c>
    </row>
    <row r="95" spans="1:7" ht="15">
      <c r="A95" s="114">
        <v>15</v>
      </c>
      <c r="B95" s="114">
        <v>29010393</v>
      </c>
      <c r="C95" s="124" t="s">
        <v>74</v>
      </c>
      <c r="D95" s="114">
        <v>24.991</v>
      </c>
      <c r="E95" s="114">
        <v>26</v>
      </c>
      <c r="F95" s="117" t="s">
        <v>51</v>
      </c>
      <c r="G95" s="114" t="s">
        <v>53</v>
      </c>
    </row>
    <row r="96" spans="1:7" ht="15">
      <c r="A96" s="114">
        <v>16</v>
      </c>
      <c r="B96" s="119" t="s">
        <v>84</v>
      </c>
      <c r="C96" s="124" t="s">
        <v>74</v>
      </c>
      <c r="D96" s="114">
        <v>133.397</v>
      </c>
      <c r="E96" s="114">
        <v>144.488</v>
      </c>
      <c r="F96" s="117" t="s">
        <v>51</v>
      </c>
      <c r="G96" s="114" t="s">
        <v>53</v>
      </c>
    </row>
    <row r="97" spans="1:7" ht="15">
      <c r="A97" s="114">
        <v>17</v>
      </c>
      <c r="B97" s="118">
        <v>1015080060607</v>
      </c>
      <c r="C97" s="124" t="s">
        <v>74</v>
      </c>
      <c r="D97" s="114">
        <v>2.79</v>
      </c>
      <c r="E97" s="114">
        <v>3.417</v>
      </c>
      <c r="F97" s="117" t="s">
        <v>51</v>
      </c>
      <c r="G97" s="114" t="s">
        <v>53</v>
      </c>
    </row>
    <row r="98" spans="1:7" ht="15">
      <c r="A98" s="114">
        <v>18</v>
      </c>
      <c r="B98" s="119">
        <v>2147311</v>
      </c>
      <c r="C98" s="124" t="s">
        <v>74</v>
      </c>
      <c r="D98" s="114">
        <v>399.737</v>
      </c>
      <c r="E98" s="114">
        <v>400</v>
      </c>
      <c r="F98" s="117" t="s">
        <v>51</v>
      </c>
      <c r="G98" s="114" t="s">
        <v>53</v>
      </c>
    </row>
    <row r="99" spans="1:7" ht="15">
      <c r="A99" s="121">
        <v>19</v>
      </c>
      <c r="B99" s="118">
        <v>586178</v>
      </c>
      <c r="C99" s="124" t="s">
        <v>74</v>
      </c>
      <c r="D99" s="114">
        <v>46.808</v>
      </c>
      <c r="E99" s="114">
        <v>50.248</v>
      </c>
      <c r="F99" s="117" t="s">
        <v>51</v>
      </c>
      <c r="G99" s="114" t="s">
        <v>53</v>
      </c>
    </row>
    <row r="100" spans="1:7" ht="15">
      <c r="A100" s="114">
        <v>20</v>
      </c>
      <c r="B100" s="119" t="s">
        <v>85</v>
      </c>
      <c r="C100" s="124" t="s">
        <v>74</v>
      </c>
      <c r="D100" s="114">
        <v>93.05</v>
      </c>
      <c r="E100" s="114">
        <v>94.94</v>
      </c>
      <c r="F100" s="117" t="s">
        <v>51</v>
      </c>
      <c r="G100" s="114" t="s">
        <v>53</v>
      </c>
    </row>
    <row r="101" spans="1:7" ht="15">
      <c r="A101" s="114">
        <v>21</v>
      </c>
      <c r="B101" s="119">
        <v>150151648</v>
      </c>
      <c r="C101" s="124" t="s">
        <v>74</v>
      </c>
      <c r="D101" s="114">
        <v>2.5</v>
      </c>
      <c r="E101" s="114">
        <v>2.5</v>
      </c>
      <c r="F101" s="117" t="s">
        <v>51</v>
      </c>
      <c r="G101" s="114" t="s">
        <v>53</v>
      </c>
    </row>
    <row r="102" spans="1:7" ht="15">
      <c r="A102" s="114">
        <v>22</v>
      </c>
      <c r="B102" s="114">
        <v>29470968</v>
      </c>
      <c r="C102" s="124" t="s">
        <v>74</v>
      </c>
      <c r="D102" s="114">
        <v>20.927</v>
      </c>
      <c r="E102" s="114">
        <v>23.712</v>
      </c>
      <c r="F102" s="117" t="s">
        <v>51</v>
      </c>
      <c r="G102" s="114" t="s">
        <v>53</v>
      </c>
    </row>
    <row r="103" spans="1:7" ht="15">
      <c r="A103" s="114">
        <v>23</v>
      </c>
      <c r="B103" s="114">
        <v>8217018</v>
      </c>
      <c r="C103" s="124" t="s">
        <v>74</v>
      </c>
      <c r="D103" s="114">
        <v>147.766</v>
      </c>
      <c r="E103" s="114">
        <v>150.62</v>
      </c>
      <c r="F103" s="117" t="s">
        <v>51</v>
      </c>
      <c r="G103" s="114" t="s">
        <v>53</v>
      </c>
    </row>
    <row r="104" spans="1:7" ht="15">
      <c r="A104" s="114">
        <v>24</v>
      </c>
      <c r="B104" s="118">
        <v>1016063584004</v>
      </c>
      <c r="C104" s="124" t="s">
        <v>74</v>
      </c>
      <c r="D104" s="114">
        <v>57.15</v>
      </c>
      <c r="E104" s="114">
        <v>57.63</v>
      </c>
      <c r="F104" s="117" t="s">
        <v>51</v>
      </c>
      <c r="G104" s="114" t="s">
        <v>53</v>
      </c>
    </row>
    <row r="105" spans="1:7" ht="15">
      <c r="A105" s="121">
        <v>25</v>
      </c>
      <c r="B105" s="118">
        <v>265317</v>
      </c>
      <c r="C105" s="124" t="s">
        <v>74</v>
      </c>
      <c r="D105" s="114">
        <v>10</v>
      </c>
      <c r="E105" s="114">
        <v>10</v>
      </c>
      <c r="F105" s="117" t="s">
        <v>51</v>
      </c>
      <c r="G105" s="114" t="s">
        <v>53</v>
      </c>
    </row>
    <row r="106" spans="1:7" ht="15">
      <c r="A106" s="114">
        <v>26</v>
      </c>
      <c r="B106" s="118">
        <v>603231155</v>
      </c>
      <c r="C106" s="124" t="s">
        <v>74</v>
      </c>
      <c r="D106" s="114">
        <v>22.332</v>
      </c>
      <c r="E106" s="114">
        <v>24.071</v>
      </c>
      <c r="F106" s="117" t="s">
        <v>51</v>
      </c>
      <c r="G106" s="114" t="s">
        <v>53</v>
      </c>
    </row>
    <row r="107" spans="1:7" ht="15">
      <c r="A107" s="114">
        <v>27</v>
      </c>
      <c r="B107" s="118">
        <v>21924222</v>
      </c>
      <c r="C107" s="124" t="s">
        <v>74</v>
      </c>
      <c r="D107" s="114">
        <v>10.649</v>
      </c>
      <c r="E107" s="114">
        <v>11.185</v>
      </c>
      <c r="F107" s="117" t="s">
        <v>51</v>
      </c>
      <c r="G107" s="114" t="s">
        <v>53</v>
      </c>
    </row>
    <row r="108" spans="1:7" ht="15">
      <c r="A108" s="121">
        <v>28</v>
      </c>
      <c r="B108" s="118">
        <v>18645</v>
      </c>
      <c r="C108" s="124" t="s">
        <v>74</v>
      </c>
      <c r="D108" s="114">
        <v>45.768</v>
      </c>
      <c r="E108" s="114">
        <v>50.103</v>
      </c>
      <c r="F108" s="117" t="s">
        <v>51</v>
      </c>
      <c r="G108" s="114" t="s">
        <v>53</v>
      </c>
    </row>
    <row r="109" spans="1:7" ht="15">
      <c r="A109" s="121">
        <v>29</v>
      </c>
      <c r="B109" s="118">
        <v>194104</v>
      </c>
      <c r="C109" s="124" t="s">
        <v>74</v>
      </c>
      <c r="D109" s="114">
        <v>20.567</v>
      </c>
      <c r="E109" s="114">
        <v>24.004</v>
      </c>
      <c r="F109" s="117" t="s">
        <v>51</v>
      </c>
      <c r="G109" s="114" t="s">
        <v>53</v>
      </c>
    </row>
    <row r="110" spans="1:7" ht="15">
      <c r="A110" s="114">
        <v>30</v>
      </c>
      <c r="B110" s="118">
        <v>2089831</v>
      </c>
      <c r="C110" s="124" t="s">
        <v>74</v>
      </c>
      <c r="D110" s="114">
        <v>44.95</v>
      </c>
      <c r="E110" s="114">
        <v>46.22</v>
      </c>
      <c r="F110" s="117" t="s">
        <v>51</v>
      </c>
      <c r="G110" s="114" t="s">
        <v>53</v>
      </c>
    </row>
    <row r="111" spans="1:7" ht="15">
      <c r="A111" s="121">
        <v>31</v>
      </c>
      <c r="B111" s="118">
        <v>1013068053603</v>
      </c>
      <c r="C111" s="124" t="s">
        <v>74</v>
      </c>
      <c r="D111" s="114">
        <v>77.242</v>
      </c>
      <c r="E111" s="114">
        <v>77.315</v>
      </c>
      <c r="F111" s="117" t="s">
        <v>51</v>
      </c>
      <c r="G111" s="114" t="s">
        <v>53</v>
      </c>
    </row>
    <row r="112" spans="1:7" ht="15">
      <c r="A112" s="114">
        <v>32</v>
      </c>
      <c r="B112" s="120" t="s">
        <v>86</v>
      </c>
      <c r="C112" s="124" t="s">
        <v>74</v>
      </c>
      <c r="D112" s="114">
        <v>20.4</v>
      </c>
      <c r="E112" s="114">
        <v>22.69</v>
      </c>
      <c r="F112" s="117" t="s">
        <v>51</v>
      </c>
      <c r="G112" s="114" t="s">
        <v>53</v>
      </c>
    </row>
    <row r="113" spans="1:7" ht="15">
      <c r="A113" s="114">
        <v>33</v>
      </c>
      <c r="B113" s="118">
        <v>32108945</v>
      </c>
      <c r="C113" s="124" t="s">
        <v>74</v>
      </c>
      <c r="D113" s="114">
        <v>82.369</v>
      </c>
      <c r="E113" s="114">
        <v>84.126</v>
      </c>
      <c r="F113" s="117" t="s">
        <v>51</v>
      </c>
      <c r="G113" s="114" t="s">
        <v>53</v>
      </c>
    </row>
    <row r="114" spans="1:7" ht="15">
      <c r="A114" s="121">
        <v>34</v>
      </c>
      <c r="B114" s="118">
        <v>182852</v>
      </c>
      <c r="C114" s="124" t="s">
        <v>74</v>
      </c>
      <c r="D114" s="114">
        <v>11.392</v>
      </c>
      <c r="E114" s="114">
        <v>13.14</v>
      </c>
      <c r="F114" s="117" t="s">
        <v>51</v>
      </c>
      <c r="G114" s="114" t="s">
        <v>53</v>
      </c>
    </row>
    <row r="115" spans="1:7" ht="15">
      <c r="A115" s="114">
        <v>35</v>
      </c>
      <c r="B115" s="120" t="s">
        <v>87</v>
      </c>
      <c r="C115" s="124" t="s">
        <v>74</v>
      </c>
      <c r="D115" s="114">
        <v>37.306</v>
      </c>
      <c r="E115" s="114">
        <v>39.855</v>
      </c>
      <c r="F115" s="117" t="s">
        <v>51</v>
      </c>
      <c r="G115" s="114" t="s">
        <v>53</v>
      </c>
    </row>
    <row r="116" spans="1:7" ht="15">
      <c r="A116" s="114">
        <v>36</v>
      </c>
      <c r="B116" s="119" t="s">
        <v>88</v>
      </c>
      <c r="C116" s="124" t="s">
        <v>74</v>
      </c>
      <c r="D116" s="114">
        <v>109.138</v>
      </c>
      <c r="E116" s="114">
        <v>111.8</v>
      </c>
      <c r="F116" s="117" t="s">
        <v>51</v>
      </c>
      <c r="G116" s="114" t="s">
        <v>53</v>
      </c>
    </row>
    <row r="117" spans="1:7" ht="15">
      <c r="A117" s="114">
        <v>37</v>
      </c>
      <c r="B117" s="119">
        <v>4355933</v>
      </c>
      <c r="C117" s="124" t="s">
        <v>74</v>
      </c>
      <c r="D117" s="114">
        <v>34.97</v>
      </c>
      <c r="E117" s="114">
        <v>36.724</v>
      </c>
      <c r="F117" s="117" t="s">
        <v>51</v>
      </c>
      <c r="G117" s="114" t="s">
        <v>53</v>
      </c>
    </row>
    <row r="118" spans="1:7" ht="15">
      <c r="A118" s="114">
        <v>38</v>
      </c>
      <c r="B118" s="114"/>
      <c r="C118" s="124" t="s">
        <v>74</v>
      </c>
      <c r="D118" s="114"/>
      <c r="E118" s="114"/>
      <c r="F118" s="117"/>
      <c r="G118" s="114"/>
    </row>
    <row r="119" spans="1:7" ht="15">
      <c r="A119" s="121">
        <v>39</v>
      </c>
      <c r="B119" s="120">
        <v>195552</v>
      </c>
      <c r="C119" s="124" t="s">
        <v>74</v>
      </c>
      <c r="D119" s="114">
        <v>31.693</v>
      </c>
      <c r="E119" s="114">
        <v>36.555</v>
      </c>
      <c r="F119" s="117" t="s">
        <v>51</v>
      </c>
      <c r="G119" s="114" t="s">
        <v>53</v>
      </c>
    </row>
    <row r="120" spans="1:7" ht="15">
      <c r="A120" s="114">
        <v>40</v>
      </c>
      <c r="B120" s="119" t="s">
        <v>89</v>
      </c>
      <c r="C120" s="124" t="s">
        <v>74</v>
      </c>
      <c r="D120" s="114">
        <v>301.91</v>
      </c>
      <c r="E120" s="114">
        <v>303.147</v>
      </c>
      <c r="F120" s="117" t="s">
        <v>51</v>
      </c>
      <c r="G120" s="114" t="s">
        <v>53</v>
      </c>
    </row>
    <row r="121" spans="1:7" ht="15">
      <c r="A121" s="125">
        <v>41</v>
      </c>
      <c r="B121" s="122">
        <v>24139287</v>
      </c>
      <c r="C121" s="124" t="s">
        <v>74</v>
      </c>
      <c r="D121" s="114">
        <v>50.331</v>
      </c>
      <c r="E121" s="114">
        <v>53.911</v>
      </c>
      <c r="F121" s="117" t="s">
        <v>51</v>
      </c>
      <c r="G121" s="114" t="s">
        <v>53</v>
      </c>
    </row>
    <row r="122" spans="1:7" ht="15">
      <c r="A122" s="126">
        <v>42</v>
      </c>
      <c r="B122" s="119">
        <v>130401608</v>
      </c>
      <c r="C122" s="124" t="s">
        <v>74</v>
      </c>
      <c r="D122" s="114">
        <v>75.563</v>
      </c>
      <c r="E122" s="114">
        <v>76.258</v>
      </c>
      <c r="F122" s="117" t="s">
        <v>51</v>
      </c>
      <c r="G122" s="114" t="s">
        <v>53</v>
      </c>
    </row>
    <row r="123" spans="1:7" ht="15">
      <c r="A123" s="114">
        <v>43</v>
      </c>
      <c r="B123" s="119">
        <v>25527875</v>
      </c>
      <c r="C123" s="124" t="s">
        <v>74</v>
      </c>
      <c r="D123" s="114">
        <v>6.478</v>
      </c>
      <c r="E123" s="114">
        <v>6.681</v>
      </c>
      <c r="F123" s="117" t="s">
        <v>51</v>
      </c>
      <c r="G123" s="114" t="s">
        <v>53</v>
      </c>
    </row>
    <row r="124" spans="1:7" ht="15">
      <c r="A124" s="114">
        <v>44</v>
      </c>
      <c r="B124" s="119" t="s">
        <v>90</v>
      </c>
      <c r="C124" s="124" t="s">
        <v>74</v>
      </c>
      <c r="D124" s="114">
        <v>89.604</v>
      </c>
      <c r="E124" s="114">
        <v>93.221</v>
      </c>
      <c r="F124" s="117" t="s">
        <v>51</v>
      </c>
      <c r="G124" s="114" t="s">
        <v>53</v>
      </c>
    </row>
    <row r="125" spans="1:7" ht="15">
      <c r="A125" s="121">
        <v>45</v>
      </c>
      <c r="B125" s="119">
        <v>574073</v>
      </c>
      <c r="C125" s="124" t="s">
        <v>74</v>
      </c>
      <c r="D125" s="114">
        <v>18.01</v>
      </c>
      <c r="E125" s="114">
        <v>18.5</v>
      </c>
      <c r="F125" s="117" t="s">
        <v>51</v>
      </c>
      <c r="G125" s="114" t="s">
        <v>53</v>
      </c>
    </row>
    <row r="126" spans="1:7" ht="15">
      <c r="A126" s="114">
        <v>46</v>
      </c>
      <c r="B126" s="119">
        <v>2636219</v>
      </c>
      <c r="C126" s="124" t="s">
        <v>74</v>
      </c>
      <c r="D126" s="114">
        <v>10.311</v>
      </c>
      <c r="E126" s="114">
        <v>10.647</v>
      </c>
      <c r="F126" s="117" t="s">
        <v>51</v>
      </c>
      <c r="G126" s="114" t="s">
        <v>53</v>
      </c>
    </row>
    <row r="127" spans="1:7" ht="15">
      <c r="A127" s="114">
        <v>47</v>
      </c>
      <c r="B127" s="119">
        <v>29238280</v>
      </c>
      <c r="C127" s="124" t="s">
        <v>74</v>
      </c>
      <c r="D127" s="114">
        <v>8.251</v>
      </c>
      <c r="E127" s="114">
        <v>8.871</v>
      </c>
      <c r="F127" s="117" t="s">
        <v>51</v>
      </c>
      <c r="G127" s="114" t="s">
        <v>53</v>
      </c>
    </row>
    <row r="128" spans="1:7" ht="15">
      <c r="A128" s="121">
        <v>48</v>
      </c>
      <c r="B128" s="119">
        <v>723476</v>
      </c>
      <c r="C128" s="124" t="s">
        <v>74</v>
      </c>
      <c r="D128" s="114">
        <v>78.583</v>
      </c>
      <c r="E128" s="114">
        <v>79</v>
      </c>
      <c r="F128" s="117" t="s">
        <v>51</v>
      </c>
      <c r="G128" s="114" t="s">
        <v>53</v>
      </c>
    </row>
    <row r="129" spans="1:7" ht="15">
      <c r="A129" s="114">
        <v>49</v>
      </c>
      <c r="B129" s="119">
        <v>1807391</v>
      </c>
      <c r="C129" s="124" t="s">
        <v>74</v>
      </c>
      <c r="D129" s="114">
        <v>99.353</v>
      </c>
      <c r="E129" s="114">
        <v>100.183</v>
      </c>
      <c r="F129" s="117" t="s">
        <v>51</v>
      </c>
      <c r="G129" s="114" t="s">
        <v>53</v>
      </c>
    </row>
    <row r="130" spans="1:7" ht="15">
      <c r="A130" s="114">
        <v>50</v>
      </c>
      <c r="B130" s="119" t="s">
        <v>91</v>
      </c>
      <c r="C130" s="124" t="s">
        <v>74</v>
      </c>
      <c r="D130" s="114">
        <v>246.812</v>
      </c>
      <c r="E130" s="114">
        <v>253.142</v>
      </c>
      <c r="F130" s="117" t="s">
        <v>51</v>
      </c>
      <c r="G130" s="114" t="s">
        <v>53</v>
      </c>
    </row>
    <row r="131" spans="1:7" ht="15">
      <c r="A131" s="123">
        <v>51</v>
      </c>
      <c r="B131" s="120">
        <v>1203175</v>
      </c>
      <c r="C131" s="124" t="s">
        <v>74</v>
      </c>
      <c r="D131" s="114">
        <v>108.604</v>
      </c>
      <c r="E131" s="114">
        <v>109.482</v>
      </c>
      <c r="F131" s="117" t="s">
        <v>51</v>
      </c>
      <c r="G131" s="114" t="s">
        <v>53</v>
      </c>
    </row>
    <row r="132" spans="1:7" ht="15">
      <c r="A132" s="114">
        <v>52</v>
      </c>
      <c r="B132" s="119">
        <v>23556654</v>
      </c>
      <c r="C132" s="124" t="s">
        <v>74</v>
      </c>
      <c r="D132" s="114">
        <v>19.121</v>
      </c>
      <c r="E132" s="114">
        <v>20.071</v>
      </c>
      <c r="F132" s="117" t="s">
        <v>51</v>
      </c>
      <c r="G132" s="114" t="s">
        <v>53</v>
      </c>
    </row>
    <row r="133" spans="1:7" ht="15">
      <c r="A133" s="121">
        <v>53</v>
      </c>
      <c r="B133" s="119">
        <v>22703</v>
      </c>
      <c r="C133" s="124" t="s">
        <v>74</v>
      </c>
      <c r="D133" s="114">
        <v>428.283</v>
      </c>
      <c r="E133" s="114">
        <v>437.176</v>
      </c>
      <c r="F133" s="117" t="s">
        <v>51</v>
      </c>
      <c r="G133" s="114" t="s">
        <v>53</v>
      </c>
    </row>
    <row r="134" spans="1:7" ht="15">
      <c r="A134" s="126">
        <v>54</v>
      </c>
      <c r="B134" s="119">
        <v>28724976</v>
      </c>
      <c r="C134" s="124" t="s">
        <v>74</v>
      </c>
      <c r="D134" s="114">
        <v>29.452</v>
      </c>
      <c r="E134" s="114">
        <v>32.916</v>
      </c>
      <c r="F134" s="117" t="s">
        <v>51</v>
      </c>
      <c r="G134" s="114" t="s">
        <v>53</v>
      </c>
    </row>
    <row r="135" spans="1:7" ht="15">
      <c r="A135" s="121">
        <v>55</v>
      </c>
      <c r="B135" s="119">
        <v>100079656</v>
      </c>
      <c r="C135" s="124" t="s">
        <v>74</v>
      </c>
      <c r="D135" s="114">
        <v>58.586</v>
      </c>
      <c r="E135" s="114">
        <v>61</v>
      </c>
      <c r="F135" s="117" t="s">
        <v>51</v>
      </c>
      <c r="G135" s="114" t="s">
        <v>53</v>
      </c>
    </row>
    <row r="136" spans="1:7" ht="15">
      <c r="A136" s="121">
        <v>56</v>
      </c>
      <c r="B136" s="119">
        <v>847584</v>
      </c>
      <c r="C136" s="124" t="s">
        <v>74</v>
      </c>
      <c r="D136" s="114">
        <v>1.46</v>
      </c>
      <c r="E136" s="114">
        <v>1.5</v>
      </c>
      <c r="F136" s="117" t="s">
        <v>51</v>
      </c>
      <c r="G136" s="114" t="s">
        <v>53</v>
      </c>
    </row>
    <row r="137" spans="1:7" ht="15">
      <c r="A137" s="114">
        <v>57</v>
      </c>
      <c r="B137" s="120">
        <v>1010006038005</v>
      </c>
      <c r="C137" s="124" t="s">
        <v>74</v>
      </c>
      <c r="D137" s="114">
        <v>27.8</v>
      </c>
      <c r="E137" s="114">
        <v>28.2</v>
      </c>
      <c r="F137" s="117" t="s">
        <v>51</v>
      </c>
      <c r="G137" s="114" t="s">
        <v>53</v>
      </c>
    </row>
    <row r="138" spans="1:7" ht="15">
      <c r="A138" s="114">
        <v>58</v>
      </c>
      <c r="B138" s="119">
        <v>60312610</v>
      </c>
      <c r="C138" s="124" t="s">
        <v>74</v>
      </c>
      <c r="D138" s="114">
        <v>15.125</v>
      </c>
      <c r="E138" s="114">
        <v>15.774</v>
      </c>
      <c r="F138" s="117" t="s">
        <v>51</v>
      </c>
      <c r="G138" s="114" t="s">
        <v>53</v>
      </c>
    </row>
    <row r="139" spans="1:7" ht="15">
      <c r="A139" s="114">
        <v>59</v>
      </c>
      <c r="B139" s="120">
        <v>16423</v>
      </c>
      <c r="C139" s="124" t="s">
        <v>74</v>
      </c>
      <c r="D139" s="114">
        <v>55.388</v>
      </c>
      <c r="E139" s="114">
        <v>57.388</v>
      </c>
      <c r="F139" s="117" t="s">
        <v>51</v>
      </c>
      <c r="G139" s="114" t="s">
        <v>53</v>
      </c>
    </row>
    <row r="140" spans="1:7" ht="15">
      <c r="A140" s="121">
        <v>60</v>
      </c>
      <c r="B140" s="119">
        <v>186280</v>
      </c>
      <c r="C140" s="124" t="s">
        <v>74</v>
      </c>
      <c r="D140" s="114">
        <v>16</v>
      </c>
      <c r="E140" s="114">
        <v>18</v>
      </c>
      <c r="F140" s="117" t="s">
        <v>51</v>
      </c>
      <c r="G140" s="114" t="s">
        <v>53</v>
      </c>
    </row>
    <row r="141" spans="1:7" ht="15">
      <c r="A141" s="114">
        <v>61</v>
      </c>
      <c r="B141" s="119">
        <v>1749884</v>
      </c>
      <c r="C141" s="124" t="s">
        <v>74</v>
      </c>
      <c r="D141" s="114">
        <v>59.504</v>
      </c>
      <c r="E141" s="114">
        <v>61</v>
      </c>
      <c r="F141" s="117" t="s">
        <v>51</v>
      </c>
      <c r="G141" s="114" t="s">
        <v>53</v>
      </c>
    </row>
    <row r="142" spans="1:7" ht="15">
      <c r="A142" s="114">
        <v>62</v>
      </c>
      <c r="B142" s="119">
        <v>1190838</v>
      </c>
      <c r="C142" s="124" t="s">
        <v>74</v>
      </c>
      <c r="D142" s="114">
        <v>4.463</v>
      </c>
      <c r="E142" s="114">
        <v>8.274</v>
      </c>
      <c r="F142" s="117" t="s">
        <v>51</v>
      </c>
      <c r="G142" s="114" t="s">
        <v>53</v>
      </c>
    </row>
    <row r="143" spans="1:7" ht="15">
      <c r="A143" s="127">
        <v>63</v>
      </c>
      <c r="B143" s="119">
        <v>815473716</v>
      </c>
      <c r="C143" s="124" t="s">
        <v>74</v>
      </c>
      <c r="D143" s="114">
        <v>52.29</v>
      </c>
      <c r="E143" s="114">
        <v>57.257</v>
      </c>
      <c r="F143" s="117" t="s">
        <v>51</v>
      </c>
      <c r="G143" s="114" t="s">
        <v>53</v>
      </c>
    </row>
    <row r="144" spans="1:7" ht="15">
      <c r="A144" s="114">
        <v>64</v>
      </c>
      <c r="B144" s="119">
        <v>4760729</v>
      </c>
      <c r="C144" s="124" t="s">
        <v>74</v>
      </c>
      <c r="D144" s="114">
        <v>69.589</v>
      </c>
      <c r="E144" s="114">
        <v>74.79</v>
      </c>
      <c r="F144" s="117" t="s">
        <v>51</v>
      </c>
      <c r="G144" s="114" t="s">
        <v>53</v>
      </c>
    </row>
    <row r="145" spans="1:7" ht="15">
      <c r="A145" s="114">
        <v>65</v>
      </c>
      <c r="B145" s="119" t="s">
        <v>92</v>
      </c>
      <c r="C145" s="124" t="s">
        <v>74</v>
      </c>
      <c r="D145" s="114">
        <v>15</v>
      </c>
      <c r="E145" s="114">
        <v>16</v>
      </c>
      <c r="F145" s="117" t="s">
        <v>51</v>
      </c>
      <c r="G145" s="114" t="s">
        <v>53</v>
      </c>
    </row>
    <row r="146" spans="1:7" ht="15">
      <c r="A146" s="114">
        <v>66</v>
      </c>
      <c r="B146" s="119">
        <v>21209985</v>
      </c>
      <c r="C146" s="124" t="s">
        <v>74</v>
      </c>
      <c r="D146" s="114">
        <v>82.691</v>
      </c>
      <c r="E146" s="114">
        <v>85.04</v>
      </c>
      <c r="F146" s="117" t="s">
        <v>51</v>
      </c>
      <c r="G146" s="114" t="s">
        <v>53</v>
      </c>
    </row>
    <row r="147" spans="1:7" ht="15">
      <c r="A147" s="114">
        <v>67</v>
      </c>
      <c r="B147" s="120" t="s">
        <v>93</v>
      </c>
      <c r="C147" s="124" t="s">
        <v>74</v>
      </c>
      <c r="D147" s="114">
        <v>10.295</v>
      </c>
      <c r="E147" s="114">
        <v>10.44</v>
      </c>
      <c r="F147" s="117" t="s">
        <v>51</v>
      </c>
      <c r="G147" s="114" t="s">
        <v>53</v>
      </c>
    </row>
    <row r="148" spans="1:7" ht="15">
      <c r="A148" s="114">
        <v>68</v>
      </c>
      <c r="B148" s="120">
        <v>1016062255905</v>
      </c>
      <c r="C148" s="124" t="s">
        <v>74</v>
      </c>
      <c r="D148" s="114">
        <v>60.74</v>
      </c>
      <c r="E148" s="114">
        <v>64.567</v>
      </c>
      <c r="F148" s="117" t="s">
        <v>51</v>
      </c>
      <c r="G148" s="114" t="s">
        <v>53</v>
      </c>
    </row>
    <row r="149" spans="1:7" ht="15">
      <c r="A149" s="114">
        <v>69</v>
      </c>
      <c r="B149" s="119">
        <v>60312613</v>
      </c>
      <c r="C149" s="124" t="s">
        <v>74</v>
      </c>
      <c r="D149" s="114">
        <v>30.6</v>
      </c>
      <c r="E149" s="114">
        <v>30.6</v>
      </c>
      <c r="F149" s="117" t="s">
        <v>51</v>
      </c>
      <c r="G149" s="114" t="s">
        <v>53</v>
      </c>
    </row>
    <row r="150" spans="1:7" ht="15">
      <c r="A150" s="126">
        <v>70</v>
      </c>
      <c r="B150" s="119">
        <v>182855</v>
      </c>
      <c r="C150" s="124" t="s">
        <v>74</v>
      </c>
      <c r="D150" s="114">
        <v>21.29</v>
      </c>
      <c r="E150" s="114">
        <v>23.971</v>
      </c>
      <c r="F150" s="117" t="s">
        <v>51</v>
      </c>
      <c r="G150" s="114" t="s">
        <v>53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 topLeftCell="A83">
      <selection activeCell="L90" sqref="L90"/>
    </sheetView>
  </sheetViews>
  <sheetFormatPr defaultColWidth="9.140625" defaultRowHeight="15"/>
  <cols>
    <col min="1" max="1" width="7.00390625" style="0" customWidth="1"/>
    <col min="2" max="2" width="20.8515625" style="0" customWidth="1"/>
    <col min="3" max="3" width="16.8515625" style="0" customWidth="1"/>
    <col min="4" max="4" width="13.8515625" style="0" customWidth="1"/>
    <col min="5" max="5" width="14.00390625" style="0" customWidth="1"/>
    <col min="6" max="6" width="6.00390625" style="0" customWidth="1"/>
    <col min="7" max="7" width="22.28125" style="0" customWidth="1"/>
    <col min="8" max="8" width="13.140625" style="0" customWidth="1"/>
    <col min="9" max="9" width="10.140625" style="0" customWidth="1"/>
    <col min="10" max="10" width="10.421875" style="0" customWidth="1"/>
    <col min="11" max="11" width="5.57421875" style="0" customWidth="1"/>
    <col min="12" max="12" width="11.140625" style="0" customWidth="1"/>
    <col min="13" max="13" width="12.00390625" style="0" customWidth="1"/>
    <col min="15" max="15" width="7.57421875" style="0" customWidth="1"/>
  </cols>
  <sheetData>
    <row r="1" spans="2:7" ht="15">
      <c r="B1" s="133" t="s">
        <v>75</v>
      </c>
      <c r="C1" t="s">
        <v>76</v>
      </c>
      <c r="G1" s="133" t="s">
        <v>97</v>
      </c>
    </row>
    <row r="2" spans="1:11" ht="15">
      <c r="A2" s="114" t="s">
        <v>77</v>
      </c>
      <c r="B2" s="114" t="s">
        <v>96</v>
      </c>
      <c r="C2" s="114" t="s">
        <v>78</v>
      </c>
      <c r="D2" s="114" t="s">
        <v>78</v>
      </c>
      <c r="E2" s="114" t="s">
        <v>78</v>
      </c>
      <c r="F2" s="114" t="s">
        <v>77</v>
      </c>
      <c r="G2" s="114" t="s">
        <v>95</v>
      </c>
      <c r="H2" s="114" t="s">
        <v>78</v>
      </c>
      <c r="I2" s="114" t="s">
        <v>78</v>
      </c>
      <c r="J2" s="114" t="s">
        <v>78</v>
      </c>
      <c r="K2" s="114" t="s">
        <v>77</v>
      </c>
    </row>
    <row r="3" spans="1:11" ht="15">
      <c r="A3" s="114">
        <v>1</v>
      </c>
      <c r="B3" s="119">
        <v>3542144</v>
      </c>
      <c r="C3" s="129">
        <v>42557</v>
      </c>
      <c r="D3" s="114">
        <v>2022</v>
      </c>
      <c r="E3" s="114"/>
      <c r="F3" s="114">
        <v>1</v>
      </c>
      <c r="G3" s="119">
        <v>100167360</v>
      </c>
      <c r="H3" s="128">
        <v>42557</v>
      </c>
      <c r="I3" s="114">
        <v>2022</v>
      </c>
      <c r="J3" s="114"/>
      <c r="K3" s="114">
        <v>1</v>
      </c>
    </row>
    <row r="4" spans="1:11" ht="15">
      <c r="A4" s="114">
        <v>2</v>
      </c>
      <c r="B4" s="119" t="s">
        <v>79</v>
      </c>
      <c r="C4" s="129">
        <v>42887</v>
      </c>
      <c r="D4" s="114">
        <v>2023</v>
      </c>
      <c r="E4" s="114"/>
      <c r="F4" s="114">
        <v>2</v>
      </c>
      <c r="G4" s="119" t="s">
        <v>80</v>
      </c>
      <c r="H4" s="128">
        <v>42261</v>
      </c>
      <c r="I4" s="114">
        <v>2021</v>
      </c>
      <c r="J4" s="114"/>
      <c r="K4" s="114">
        <v>2</v>
      </c>
    </row>
    <row r="5" spans="1:16" ht="15">
      <c r="A5" s="114">
        <v>3</v>
      </c>
      <c r="B5" s="120">
        <v>1015027864602</v>
      </c>
      <c r="C5" s="129">
        <v>42093</v>
      </c>
      <c r="D5" s="114">
        <v>2021</v>
      </c>
      <c r="E5" s="114"/>
      <c r="F5" s="114">
        <v>3</v>
      </c>
      <c r="G5" s="120" t="s">
        <v>148</v>
      </c>
      <c r="H5" s="130">
        <v>41786</v>
      </c>
      <c r="I5" s="121">
        <v>2018</v>
      </c>
      <c r="J5" s="128">
        <v>45415</v>
      </c>
      <c r="K5" s="121">
        <v>3</v>
      </c>
      <c r="L5" t="s">
        <v>128</v>
      </c>
      <c r="N5" t="s">
        <v>129</v>
      </c>
      <c r="O5" t="s">
        <v>130</v>
      </c>
      <c r="P5" t="s">
        <v>131</v>
      </c>
    </row>
    <row r="6" spans="1:11" ht="15">
      <c r="A6" s="114">
        <v>4</v>
      </c>
      <c r="B6" s="119">
        <v>3560104</v>
      </c>
      <c r="C6" s="129">
        <v>42472</v>
      </c>
      <c r="D6" s="114">
        <v>2022</v>
      </c>
      <c r="E6" s="114"/>
      <c r="F6" s="114">
        <v>4</v>
      </c>
      <c r="G6" s="119">
        <v>141180055</v>
      </c>
      <c r="H6" s="128">
        <v>42472</v>
      </c>
      <c r="I6" s="114">
        <v>2022</v>
      </c>
      <c r="J6" s="114"/>
      <c r="K6" s="114">
        <v>4</v>
      </c>
    </row>
    <row r="7" spans="1:11" ht="15">
      <c r="A7" s="114">
        <v>5</v>
      </c>
      <c r="B7" s="119" t="s">
        <v>54</v>
      </c>
      <c r="C7" s="129">
        <v>42920</v>
      </c>
      <c r="D7" s="114">
        <v>2023</v>
      </c>
      <c r="E7" s="114"/>
      <c r="F7" s="114">
        <v>5</v>
      </c>
      <c r="G7" s="119" t="s">
        <v>81</v>
      </c>
      <c r="H7" s="128">
        <v>42920</v>
      </c>
      <c r="I7" s="114">
        <v>2021</v>
      </c>
      <c r="J7" s="114"/>
      <c r="K7" s="114">
        <v>5</v>
      </c>
    </row>
    <row r="8" spans="1:11" ht="15">
      <c r="A8" s="126">
        <v>6</v>
      </c>
      <c r="B8" s="119">
        <v>472054</v>
      </c>
      <c r="C8" s="129">
        <v>42906</v>
      </c>
      <c r="D8" s="114">
        <v>2023</v>
      </c>
      <c r="E8" s="114"/>
      <c r="F8" s="121">
        <v>6</v>
      </c>
      <c r="G8" s="119">
        <v>584069</v>
      </c>
      <c r="H8" s="128">
        <v>42906</v>
      </c>
      <c r="I8" s="114">
        <v>2023</v>
      </c>
      <c r="J8" s="114"/>
      <c r="K8" s="126">
        <v>6</v>
      </c>
    </row>
    <row r="9" spans="1:11" ht="15">
      <c r="A9" s="114">
        <v>7</v>
      </c>
      <c r="B9" s="119" t="s">
        <v>55</v>
      </c>
      <c r="C9" s="129">
        <v>42638</v>
      </c>
      <c r="D9" s="114">
        <v>2022</v>
      </c>
      <c r="E9" s="114"/>
      <c r="F9" s="114">
        <v>7</v>
      </c>
      <c r="G9" s="119" t="s">
        <v>82</v>
      </c>
      <c r="H9" s="128">
        <v>42638</v>
      </c>
      <c r="I9" s="114">
        <v>2022</v>
      </c>
      <c r="J9" s="114"/>
      <c r="K9" s="114">
        <v>7</v>
      </c>
    </row>
    <row r="10" spans="1:11" ht="15">
      <c r="A10" s="126">
        <v>8</v>
      </c>
      <c r="B10" s="114">
        <v>84606</v>
      </c>
      <c r="C10" s="128">
        <v>41737</v>
      </c>
      <c r="D10" s="114">
        <v>2020</v>
      </c>
      <c r="E10" s="114"/>
      <c r="F10" s="126">
        <v>8</v>
      </c>
      <c r="G10" s="114">
        <v>85258</v>
      </c>
      <c r="H10" s="128">
        <v>42100</v>
      </c>
      <c r="I10" s="114">
        <v>2021</v>
      </c>
      <c r="J10" s="114"/>
      <c r="K10" s="126">
        <v>8</v>
      </c>
    </row>
    <row r="11" spans="1:11" ht="15">
      <c r="A11" s="114">
        <v>9</v>
      </c>
      <c r="B11" s="114">
        <v>60275427</v>
      </c>
      <c r="C11" s="128">
        <v>42745</v>
      </c>
      <c r="D11" s="114">
        <v>2023</v>
      </c>
      <c r="E11" s="114"/>
      <c r="F11" s="114">
        <v>9</v>
      </c>
      <c r="G11" s="114">
        <v>60275433</v>
      </c>
      <c r="H11" s="128">
        <v>42745</v>
      </c>
      <c r="I11" s="114">
        <v>2023</v>
      </c>
      <c r="J11" s="114"/>
      <c r="K11" s="114">
        <v>9</v>
      </c>
    </row>
    <row r="12" spans="1:11" ht="15">
      <c r="A12" s="126">
        <v>10</v>
      </c>
      <c r="B12" s="114">
        <v>61964</v>
      </c>
      <c r="C12" s="128">
        <v>42200</v>
      </c>
      <c r="D12" s="114">
        <v>2021</v>
      </c>
      <c r="E12" s="114"/>
      <c r="F12" s="126">
        <v>10</v>
      </c>
      <c r="G12" s="114">
        <v>229455</v>
      </c>
      <c r="H12" s="128">
        <v>42410</v>
      </c>
      <c r="I12" s="114">
        <v>2022</v>
      </c>
      <c r="J12" s="114"/>
      <c r="K12" s="126">
        <v>10</v>
      </c>
    </row>
    <row r="13" spans="1:11" ht="15">
      <c r="A13" s="126">
        <v>11</v>
      </c>
      <c r="B13" s="114">
        <v>69664</v>
      </c>
      <c r="C13" s="128">
        <v>42156</v>
      </c>
      <c r="D13" s="114">
        <v>2021</v>
      </c>
      <c r="E13" s="114"/>
      <c r="F13" s="126">
        <v>11</v>
      </c>
      <c r="G13" s="114">
        <v>69679</v>
      </c>
      <c r="H13" s="128">
        <v>42156</v>
      </c>
      <c r="I13" s="114">
        <v>2021</v>
      </c>
      <c r="J13" s="114"/>
      <c r="K13" s="126">
        <v>11</v>
      </c>
    </row>
    <row r="14" spans="1:11" ht="15">
      <c r="A14" s="126">
        <v>12</v>
      </c>
      <c r="B14" s="114">
        <v>200042651</v>
      </c>
      <c r="C14" s="128">
        <v>42453</v>
      </c>
      <c r="D14" s="114">
        <v>2022</v>
      </c>
      <c r="E14" s="114"/>
      <c r="F14" s="126">
        <v>12</v>
      </c>
      <c r="G14" s="114">
        <v>100280448</v>
      </c>
      <c r="H14" s="128">
        <v>42606</v>
      </c>
      <c r="I14" s="114">
        <v>2022</v>
      </c>
      <c r="J14" s="114"/>
      <c r="K14" s="126">
        <v>12</v>
      </c>
    </row>
    <row r="15" spans="1:11" ht="15">
      <c r="A15" s="114">
        <v>13</v>
      </c>
      <c r="B15" s="114">
        <v>4189657</v>
      </c>
      <c r="C15" s="128">
        <v>42815</v>
      </c>
      <c r="D15" s="114">
        <v>2023</v>
      </c>
      <c r="E15" s="114"/>
      <c r="F15" s="114">
        <v>13</v>
      </c>
      <c r="G15" s="119" t="s">
        <v>83</v>
      </c>
      <c r="H15" s="128">
        <v>42795</v>
      </c>
      <c r="I15" s="114">
        <v>2023</v>
      </c>
      <c r="J15" s="114"/>
      <c r="K15" s="114">
        <v>13</v>
      </c>
    </row>
    <row r="16" spans="1:11" ht="15">
      <c r="A16" s="114">
        <v>14</v>
      </c>
      <c r="B16" s="114">
        <v>602754428</v>
      </c>
      <c r="C16" s="128">
        <v>42744</v>
      </c>
      <c r="D16" s="114">
        <v>2023</v>
      </c>
      <c r="E16" s="114"/>
      <c r="F16" s="114">
        <v>14</v>
      </c>
      <c r="G16" s="114">
        <v>60275431</v>
      </c>
      <c r="H16" s="128">
        <v>42744</v>
      </c>
      <c r="I16" s="114">
        <v>2023</v>
      </c>
      <c r="J16" s="114"/>
      <c r="K16" s="114">
        <v>14</v>
      </c>
    </row>
    <row r="17" spans="1:11" ht="15">
      <c r="A17" s="114">
        <v>15</v>
      </c>
      <c r="B17" s="114">
        <v>29304887</v>
      </c>
      <c r="C17" s="128">
        <v>42752</v>
      </c>
      <c r="D17" s="114">
        <v>2023</v>
      </c>
      <c r="E17" s="114"/>
      <c r="F17" s="114">
        <v>15</v>
      </c>
      <c r="G17" s="114">
        <v>29010393</v>
      </c>
      <c r="H17" s="128">
        <v>42752</v>
      </c>
      <c r="I17" s="114">
        <v>2023</v>
      </c>
      <c r="J17" s="114"/>
      <c r="K17" s="114">
        <v>15</v>
      </c>
    </row>
    <row r="18" spans="1:11" ht="15">
      <c r="A18" s="114">
        <v>16</v>
      </c>
      <c r="B18" s="119" t="s">
        <v>56</v>
      </c>
      <c r="C18" s="129">
        <v>42653</v>
      </c>
      <c r="D18" s="114">
        <v>2022</v>
      </c>
      <c r="E18" s="114"/>
      <c r="F18" s="114">
        <v>16</v>
      </c>
      <c r="G18" s="119" t="s">
        <v>84</v>
      </c>
      <c r="H18" s="128">
        <v>42653</v>
      </c>
      <c r="I18" s="114">
        <v>2022</v>
      </c>
      <c r="J18" s="114"/>
      <c r="K18" s="114">
        <v>16</v>
      </c>
    </row>
    <row r="19" spans="1:11" ht="15">
      <c r="A19" s="114">
        <v>17</v>
      </c>
      <c r="B19" s="118">
        <v>1015080063004</v>
      </c>
      <c r="C19" s="128">
        <v>42217</v>
      </c>
      <c r="D19" s="114">
        <v>2021</v>
      </c>
      <c r="E19" s="114"/>
      <c r="F19" s="114">
        <v>17</v>
      </c>
      <c r="G19" s="118">
        <v>1015080060607</v>
      </c>
      <c r="H19" s="128">
        <v>42217</v>
      </c>
      <c r="I19" s="114">
        <v>2021</v>
      </c>
      <c r="J19" s="114"/>
      <c r="K19" s="114">
        <v>17</v>
      </c>
    </row>
    <row r="20" spans="1:11" ht="15">
      <c r="A20" s="114">
        <v>18</v>
      </c>
      <c r="B20" s="119" t="s">
        <v>57</v>
      </c>
      <c r="C20" s="129">
        <v>43108</v>
      </c>
      <c r="D20" s="114">
        <v>2024</v>
      </c>
      <c r="E20" s="114"/>
      <c r="F20" s="114">
        <v>18</v>
      </c>
      <c r="G20" s="119">
        <v>2147311</v>
      </c>
      <c r="H20" s="128">
        <v>42744</v>
      </c>
      <c r="I20" s="114">
        <v>2021</v>
      </c>
      <c r="J20" s="114"/>
      <c r="K20" s="114">
        <v>18</v>
      </c>
    </row>
    <row r="21" spans="1:11" ht="15">
      <c r="A21" s="126">
        <v>19</v>
      </c>
      <c r="B21" s="118">
        <v>586117</v>
      </c>
      <c r="C21" s="128">
        <v>42748</v>
      </c>
      <c r="D21" s="114">
        <v>2023</v>
      </c>
      <c r="E21" s="114"/>
      <c r="F21" s="126">
        <v>19</v>
      </c>
      <c r="G21" s="118">
        <v>586178</v>
      </c>
      <c r="H21" s="128">
        <v>42748</v>
      </c>
      <c r="I21" s="114">
        <v>2023</v>
      </c>
      <c r="J21" s="114"/>
      <c r="K21" s="126">
        <v>19</v>
      </c>
    </row>
    <row r="22" spans="1:11" ht="15">
      <c r="A22" s="114">
        <v>20</v>
      </c>
      <c r="B22" s="119" t="s">
        <v>58</v>
      </c>
      <c r="C22" s="129">
        <v>42694</v>
      </c>
      <c r="D22" s="114">
        <v>2022</v>
      </c>
      <c r="E22" s="114"/>
      <c r="F22" s="114">
        <v>20</v>
      </c>
      <c r="G22" s="119" t="s">
        <v>85</v>
      </c>
      <c r="H22" s="128">
        <v>42694</v>
      </c>
      <c r="I22" s="114">
        <v>2022</v>
      </c>
      <c r="J22" s="114"/>
      <c r="K22" s="114">
        <v>20</v>
      </c>
    </row>
    <row r="23" spans="1:11" ht="15">
      <c r="A23" s="114">
        <v>21</v>
      </c>
      <c r="B23" s="119" t="s">
        <v>59</v>
      </c>
      <c r="C23" s="129">
        <v>42924</v>
      </c>
      <c r="D23" s="114">
        <v>2023</v>
      </c>
      <c r="E23" s="114"/>
      <c r="F23" s="114">
        <v>21</v>
      </c>
      <c r="G23" s="119">
        <v>150151648</v>
      </c>
      <c r="H23" s="128">
        <v>42924</v>
      </c>
      <c r="I23" s="114">
        <v>2023</v>
      </c>
      <c r="J23" s="114"/>
      <c r="K23" s="114">
        <v>21</v>
      </c>
    </row>
    <row r="24" spans="1:11" ht="15">
      <c r="A24" s="114">
        <v>22</v>
      </c>
      <c r="B24" s="114">
        <v>28467714</v>
      </c>
      <c r="C24" s="128">
        <v>42779</v>
      </c>
      <c r="D24" s="114">
        <v>2023</v>
      </c>
      <c r="E24" s="114"/>
      <c r="F24" s="114">
        <v>22</v>
      </c>
      <c r="G24" s="114">
        <v>29470968</v>
      </c>
      <c r="H24" s="128">
        <v>42779</v>
      </c>
      <c r="I24" s="114">
        <v>2023</v>
      </c>
      <c r="J24" s="114"/>
      <c r="K24" s="114">
        <v>22</v>
      </c>
    </row>
    <row r="25" spans="1:15" ht="15">
      <c r="A25" s="114">
        <v>23</v>
      </c>
      <c r="B25" s="114">
        <v>8217009</v>
      </c>
      <c r="C25" s="128">
        <v>41656</v>
      </c>
      <c r="D25" s="114">
        <v>2020</v>
      </c>
      <c r="E25" s="114"/>
      <c r="F25" s="114">
        <v>23</v>
      </c>
      <c r="G25" s="203" t="s">
        <v>111</v>
      </c>
      <c r="H25" s="130">
        <v>41656</v>
      </c>
      <c r="I25" s="121">
        <v>2018</v>
      </c>
      <c r="J25" s="128">
        <v>45334</v>
      </c>
      <c r="K25" s="114">
        <v>23</v>
      </c>
      <c r="L25" t="s">
        <v>132</v>
      </c>
      <c r="O25" s="134"/>
    </row>
    <row r="26" spans="1:12" ht="15">
      <c r="A26" s="114">
        <v>24</v>
      </c>
      <c r="B26" s="118">
        <v>1016063599602</v>
      </c>
      <c r="C26" s="128">
        <v>42692</v>
      </c>
      <c r="D26" s="114">
        <v>2022</v>
      </c>
      <c r="E26" s="114"/>
      <c r="F26" s="114">
        <v>24</v>
      </c>
      <c r="G26" s="225" t="s">
        <v>135</v>
      </c>
      <c r="H26" s="128">
        <v>42692</v>
      </c>
      <c r="I26" s="114">
        <v>2018</v>
      </c>
      <c r="J26" s="128">
        <v>45329</v>
      </c>
      <c r="K26" s="114">
        <v>24</v>
      </c>
      <c r="L26" t="s">
        <v>136</v>
      </c>
    </row>
    <row r="27" spans="1:11" ht="15">
      <c r="A27" s="114">
        <v>25</v>
      </c>
      <c r="B27" s="118">
        <v>1015049214607</v>
      </c>
      <c r="C27" s="128">
        <v>42142</v>
      </c>
      <c r="D27" s="114">
        <v>2021</v>
      </c>
      <c r="E27" s="114"/>
      <c r="F27" s="114">
        <v>25</v>
      </c>
      <c r="G27" s="118">
        <v>265317</v>
      </c>
      <c r="H27" s="128">
        <v>42991</v>
      </c>
      <c r="I27" s="114">
        <v>2023</v>
      </c>
      <c r="J27" s="125"/>
      <c r="K27" s="114">
        <v>25</v>
      </c>
    </row>
    <row r="28" spans="1:11" ht="15">
      <c r="A28" s="114">
        <v>26</v>
      </c>
      <c r="B28" s="118">
        <v>13683706</v>
      </c>
      <c r="C28" s="128">
        <v>41792</v>
      </c>
      <c r="D28" s="114">
        <v>2020</v>
      </c>
      <c r="E28" s="114"/>
      <c r="F28" s="114">
        <v>26</v>
      </c>
      <c r="G28" s="118">
        <v>60323155</v>
      </c>
      <c r="H28" s="128">
        <v>42745</v>
      </c>
      <c r="I28" s="114">
        <v>2023</v>
      </c>
      <c r="J28" s="114"/>
      <c r="K28" s="114">
        <v>26</v>
      </c>
    </row>
    <row r="29" spans="1:11" ht="15">
      <c r="A29" s="114">
        <v>27</v>
      </c>
      <c r="B29" s="118">
        <v>29304669</v>
      </c>
      <c r="C29" s="128">
        <v>42752</v>
      </c>
      <c r="D29" s="114">
        <v>2023</v>
      </c>
      <c r="E29" s="114"/>
      <c r="F29" s="114">
        <v>27</v>
      </c>
      <c r="G29" s="118">
        <v>21924222</v>
      </c>
      <c r="H29" s="128">
        <v>42979</v>
      </c>
      <c r="I29" s="114">
        <v>2023</v>
      </c>
      <c r="J29" s="114"/>
      <c r="K29" s="114">
        <v>27</v>
      </c>
    </row>
    <row r="30" spans="1:11" ht="15">
      <c r="A30" s="126">
        <v>28</v>
      </c>
      <c r="B30" s="118">
        <v>18647</v>
      </c>
      <c r="C30" s="128">
        <v>42795</v>
      </c>
      <c r="D30" s="114">
        <v>2023</v>
      </c>
      <c r="E30" s="114"/>
      <c r="F30" s="126">
        <v>28</v>
      </c>
      <c r="G30" s="118">
        <v>18645</v>
      </c>
      <c r="H30" s="128">
        <v>42795</v>
      </c>
      <c r="I30" s="114">
        <v>2023</v>
      </c>
      <c r="J30" s="114"/>
      <c r="K30" s="126">
        <v>28</v>
      </c>
    </row>
    <row r="31" spans="1:11" ht="15">
      <c r="A31" s="126">
        <v>29</v>
      </c>
      <c r="B31" s="118">
        <v>194101</v>
      </c>
      <c r="C31" s="128">
        <v>42899</v>
      </c>
      <c r="D31" s="114">
        <v>2023</v>
      </c>
      <c r="E31" s="114"/>
      <c r="F31" s="126">
        <v>29</v>
      </c>
      <c r="G31" s="118">
        <v>194104</v>
      </c>
      <c r="H31" s="128">
        <v>42899</v>
      </c>
      <c r="I31" s="114">
        <v>2023</v>
      </c>
      <c r="J31" s="114"/>
      <c r="K31" s="126">
        <v>29</v>
      </c>
    </row>
    <row r="32" spans="1:11" ht="15">
      <c r="A32" s="114">
        <v>30</v>
      </c>
      <c r="B32" s="118">
        <v>2089755</v>
      </c>
      <c r="C32" s="128">
        <v>42064</v>
      </c>
      <c r="D32" s="114">
        <v>2021</v>
      </c>
      <c r="E32" s="114"/>
      <c r="F32" s="114">
        <v>30</v>
      </c>
      <c r="G32" s="118">
        <v>2089831</v>
      </c>
      <c r="H32" s="128">
        <v>42064</v>
      </c>
      <c r="I32" s="114">
        <v>2021</v>
      </c>
      <c r="J32" s="114"/>
      <c r="K32" s="114">
        <v>30</v>
      </c>
    </row>
    <row r="33" spans="1:11" ht="15">
      <c r="A33" s="126">
        <v>31</v>
      </c>
      <c r="B33" s="118">
        <v>574074</v>
      </c>
      <c r="C33" s="128">
        <v>42929</v>
      </c>
      <c r="D33" s="114">
        <v>2023</v>
      </c>
      <c r="E33" s="114"/>
      <c r="F33" s="121">
        <v>31</v>
      </c>
      <c r="G33" s="118">
        <v>1013068053603</v>
      </c>
      <c r="H33" s="128">
        <v>41700</v>
      </c>
      <c r="I33" s="114">
        <v>2020</v>
      </c>
      <c r="J33" s="114"/>
      <c r="K33" s="126">
        <v>31</v>
      </c>
    </row>
    <row r="34" spans="1:11" ht="15">
      <c r="A34" s="114">
        <v>32</v>
      </c>
      <c r="B34" s="118">
        <v>68003700</v>
      </c>
      <c r="C34" s="128">
        <v>41277</v>
      </c>
      <c r="D34" s="114">
        <v>2019</v>
      </c>
      <c r="E34" s="114"/>
      <c r="F34" s="114">
        <v>32</v>
      </c>
      <c r="G34" s="120" t="s">
        <v>86</v>
      </c>
      <c r="H34" s="128">
        <v>42921</v>
      </c>
      <c r="I34" s="114">
        <v>2023</v>
      </c>
      <c r="J34" s="114"/>
      <c r="K34" s="114">
        <v>32</v>
      </c>
    </row>
    <row r="35" spans="1:11" ht="15">
      <c r="A35" s="114">
        <v>33</v>
      </c>
      <c r="B35" s="118">
        <v>32446163</v>
      </c>
      <c r="C35" s="128">
        <v>41557</v>
      </c>
      <c r="D35" s="114">
        <v>2019</v>
      </c>
      <c r="E35" s="114"/>
      <c r="F35" s="114">
        <v>33</v>
      </c>
      <c r="G35" s="118">
        <v>32108945</v>
      </c>
      <c r="H35" s="128">
        <v>41519</v>
      </c>
      <c r="I35" s="114">
        <v>2019</v>
      </c>
      <c r="J35" s="114"/>
      <c r="K35" s="114">
        <v>33</v>
      </c>
    </row>
    <row r="36" spans="1:11" ht="15">
      <c r="A36" s="114">
        <v>34</v>
      </c>
      <c r="B36" s="118">
        <v>1012109342003</v>
      </c>
      <c r="C36" s="128">
        <v>41360</v>
      </c>
      <c r="D36" s="114">
        <v>2019</v>
      </c>
      <c r="E36" s="114"/>
      <c r="F36" s="114">
        <v>34</v>
      </c>
      <c r="G36" s="118">
        <v>182852</v>
      </c>
      <c r="H36" s="128">
        <v>42899</v>
      </c>
      <c r="I36" s="114">
        <v>2023</v>
      </c>
      <c r="J36" s="114"/>
      <c r="K36" s="114">
        <v>34</v>
      </c>
    </row>
    <row r="37" spans="1:11" ht="15">
      <c r="A37" s="114">
        <v>35</v>
      </c>
      <c r="B37" s="120" t="s">
        <v>60</v>
      </c>
      <c r="C37" s="129">
        <v>42744</v>
      </c>
      <c r="D37" s="114">
        <v>2023</v>
      </c>
      <c r="E37" s="114"/>
      <c r="F37" s="114">
        <v>35</v>
      </c>
      <c r="G37" s="120" t="s">
        <v>87</v>
      </c>
      <c r="H37" s="128">
        <v>42744</v>
      </c>
      <c r="I37" s="114">
        <v>2023</v>
      </c>
      <c r="J37" s="114"/>
      <c r="K37" s="114">
        <v>35</v>
      </c>
    </row>
    <row r="38" spans="1:11" ht="15">
      <c r="A38" s="114">
        <v>36</v>
      </c>
      <c r="B38" s="119" t="s">
        <v>61</v>
      </c>
      <c r="C38" s="129">
        <v>41428</v>
      </c>
      <c r="D38" s="114">
        <v>2019</v>
      </c>
      <c r="E38" s="114"/>
      <c r="F38" s="114">
        <v>36</v>
      </c>
      <c r="G38" s="119" t="s">
        <v>99</v>
      </c>
      <c r="H38" s="128">
        <v>42953</v>
      </c>
      <c r="I38" s="114">
        <v>2021</v>
      </c>
      <c r="J38" s="114"/>
      <c r="K38" s="114">
        <v>36</v>
      </c>
    </row>
    <row r="39" spans="1:11" ht="15">
      <c r="A39" s="114">
        <v>37</v>
      </c>
      <c r="B39" s="119" t="s">
        <v>62</v>
      </c>
      <c r="C39" s="129">
        <v>42644</v>
      </c>
      <c r="D39" s="114">
        <v>2022</v>
      </c>
      <c r="E39" s="114"/>
      <c r="F39" s="114">
        <v>37</v>
      </c>
      <c r="G39" s="119" t="s">
        <v>98</v>
      </c>
      <c r="H39" s="128">
        <v>42644</v>
      </c>
      <c r="I39" s="114">
        <v>2022</v>
      </c>
      <c r="J39" s="114"/>
      <c r="K39" s="114">
        <v>37</v>
      </c>
    </row>
    <row r="40" spans="1:11" ht="15">
      <c r="A40" s="114">
        <v>38</v>
      </c>
      <c r="B40" s="122" t="s">
        <v>112</v>
      </c>
      <c r="C40" s="128">
        <v>40425</v>
      </c>
      <c r="D40" s="128">
        <v>43087</v>
      </c>
      <c r="E40" s="128">
        <v>45278</v>
      </c>
      <c r="F40" s="114">
        <v>38</v>
      </c>
      <c r="G40" s="119" t="s">
        <v>113</v>
      </c>
      <c r="H40" s="128">
        <v>40295</v>
      </c>
      <c r="I40" s="128">
        <v>43087</v>
      </c>
      <c r="J40" s="128">
        <v>44548</v>
      </c>
      <c r="K40" s="114">
        <v>38</v>
      </c>
    </row>
    <row r="41" spans="1:11" ht="15">
      <c r="A41" s="114">
        <v>39</v>
      </c>
      <c r="B41" s="202" t="s">
        <v>110</v>
      </c>
      <c r="C41" s="131">
        <v>41039</v>
      </c>
      <c r="D41" s="121">
        <v>2018</v>
      </c>
      <c r="E41" s="129" t="s">
        <v>109</v>
      </c>
      <c r="F41" s="114">
        <v>39</v>
      </c>
      <c r="G41" s="120">
        <v>195552</v>
      </c>
      <c r="H41" s="128">
        <v>42921</v>
      </c>
      <c r="I41" s="114">
        <v>2023</v>
      </c>
      <c r="J41" s="114"/>
      <c r="K41" s="114">
        <v>39</v>
      </c>
    </row>
    <row r="42" spans="1:11" ht="15">
      <c r="A42" s="114">
        <v>40</v>
      </c>
      <c r="B42" s="119" t="s">
        <v>100</v>
      </c>
      <c r="C42" s="129">
        <v>42967</v>
      </c>
      <c r="D42" s="114">
        <v>2023</v>
      </c>
      <c r="E42" s="114"/>
      <c r="F42" s="114">
        <v>40</v>
      </c>
      <c r="G42" s="119" t="s">
        <v>89</v>
      </c>
      <c r="H42" s="128">
        <v>42963</v>
      </c>
      <c r="I42" s="114">
        <v>2021</v>
      </c>
      <c r="J42" s="114"/>
      <c r="K42" s="114">
        <v>40</v>
      </c>
    </row>
    <row r="43" spans="1:11" ht="15">
      <c r="A43" s="125">
        <v>41</v>
      </c>
      <c r="B43" s="122" t="s">
        <v>64</v>
      </c>
      <c r="C43" s="129">
        <v>42152</v>
      </c>
      <c r="D43" s="114">
        <v>2021</v>
      </c>
      <c r="E43" s="114"/>
      <c r="F43" s="125">
        <v>41</v>
      </c>
      <c r="G43" s="122">
        <v>24139287</v>
      </c>
      <c r="H43" s="128">
        <v>42412</v>
      </c>
      <c r="I43" s="114">
        <v>2022</v>
      </c>
      <c r="J43" s="114"/>
      <c r="K43" s="125">
        <v>41</v>
      </c>
    </row>
    <row r="44" spans="1:14" ht="15">
      <c r="A44" s="126">
        <v>42</v>
      </c>
      <c r="B44" s="119">
        <v>195545</v>
      </c>
      <c r="C44" s="129">
        <v>42921</v>
      </c>
      <c r="D44" s="114">
        <v>2023</v>
      </c>
      <c r="E44" s="114"/>
      <c r="F44" s="126">
        <v>42</v>
      </c>
      <c r="G44" s="224" t="s">
        <v>133</v>
      </c>
      <c r="H44" s="130">
        <v>41699</v>
      </c>
      <c r="I44" s="121">
        <v>2018</v>
      </c>
      <c r="J44" s="128">
        <v>44727</v>
      </c>
      <c r="K44" s="121">
        <v>42</v>
      </c>
      <c r="L44" t="s">
        <v>134</v>
      </c>
      <c r="M44" t="s">
        <v>139</v>
      </c>
      <c r="N44" t="s">
        <v>140</v>
      </c>
    </row>
    <row r="45" spans="1:11" ht="15">
      <c r="A45" s="114">
        <v>43</v>
      </c>
      <c r="B45" s="119" t="s">
        <v>65</v>
      </c>
      <c r="C45" s="129">
        <v>41428</v>
      </c>
      <c r="D45" s="114">
        <v>2019</v>
      </c>
      <c r="E45" s="114"/>
      <c r="F45" s="114">
        <v>43</v>
      </c>
      <c r="G45" s="119">
        <v>25527875</v>
      </c>
      <c r="H45" s="128">
        <v>42492</v>
      </c>
      <c r="I45" s="114">
        <v>2022</v>
      </c>
      <c r="J45" s="114"/>
      <c r="K45" s="114">
        <v>43</v>
      </c>
    </row>
    <row r="46" spans="1:11" ht="15">
      <c r="A46" s="114">
        <v>44</v>
      </c>
      <c r="B46" s="119" t="s">
        <v>66</v>
      </c>
      <c r="C46" s="129">
        <v>42695</v>
      </c>
      <c r="D46" s="114">
        <v>2022</v>
      </c>
      <c r="E46" s="114"/>
      <c r="F46" s="114">
        <v>44</v>
      </c>
      <c r="G46" s="119" t="s">
        <v>90</v>
      </c>
      <c r="H46" s="128">
        <v>42545</v>
      </c>
      <c r="I46" s="114">
        <v>2022</v>
      </c>
      <c r="J46" s="114"/>
      <c r="K46" s="114">
        <v>44</v>
      </c>
    </row>
    <row r="47" spans="1:11" ht="15">
      <c r="A47" s="126">
        <v>45</v>
      </c>
      <c r="B47" s="119">
        <v>574097</v>
      </c>
      <c r="C47" s="129">
        <v>42748</v>
      </c>
      <c r="D47" s="114">
        <v>2023</v>
      </c>
      <c r="E47" s="114"/>
      <c r="F47" s="126">
        <v>45</v>
      </c>
      <c r="G47" s="119">
        <v>574073</v>
      </c>
      <c r="H47" s="128">
        <v>42736</v>
      </c>
      <c r="I47" s="114">
        <v>2023</v>
      </c>
      <c r="J47" s="114"/>
      <c r="K47" s="126">
        <v>45</v>
      </c>
    </row>
    <row r="48" spans="1:11" ht="15">
      <c r="A48" s="114">
        <v>46</v>
      </c>
      <c r="B48" s="119" t="s">
        <v>67</v>
      </c>
      <c r="C48" s="131">
        <v>41246</v>
      </c>
      <c r="D48" s="121">
        <v>2018</v>
      </c>
      <c r="E48" s="114"/>
      <c r="F48" s="114">
        <v>46</v>
      </c>
      <c r="G48" s="119">
        <v>26336219</v>
      </c>
      <c r="H48" s="128">
        <v>42536</v>
      </c>
      <c r="I48" s="114">
        <v>2022</v>
      </c>
      <c r="J48" s="114"/>
      <c r="K48" s="114">
        <v>46</v>
      </c>
    </row>
    <row r="49" spans="1:11" ht="15">
      <c r="A49" s="114">
        <v>47</v>
      </c>
      <c r="B49" s="119" t="s">
        <v>68</v>
      </c>
      <c r="C49" s="129">
        <v>41362</v>
      </c>
      <c r="D49" s="114">
        <v>2016</v>
      </c>
      <c r="E49" s="114"/>
      <c r="F49" s="114">
        <v>47</v>
      </c>
      <c r="G49" s="119">
        <v>29238280</v>
      </c>
      <c r="H49" s="128">
        <v>42752</v>
      </c>
      <c r="I49" s="114">
        <v>2023</v>
      </c>
      <c r="J49" s="114"/>
      <c r="K49" s="114">
        <v>47</v>
      </c>
    </row>
    <row r="50" spans="1:11" ht="15">
      <c r="A50" s="114">
        <v>48</v>
      </c>
      <c r="B50" s="119">
        <v>1365975</v>
      </c>
      <c r="C50" s="129">
        <v>41334</v>
      </c>
      <c r="D50" s="114">
        <v>2019</v>
      </c>
      <c r="E50" s="114"/>
      <c r="F50" s="114">
        <v>48</v>
      </c>
      <c r="G50" s="119">
        <v>723476</v>
      </c>
      <c r="H50" s="128">
        <v>41334</v>
      </c>
      <c r="I50" s="114">
        <v>2019</v>
      </c>
      <c r="J50" s="114"/>
      <c r="K50" s="114">
        <v>48</v>
      </c>
    </row>
    <row r="51" spans="1:11" ht="15">
      <c r="A51" s="114">
        <v>49</v>
      </c>
      <c r="B51" s="119" t="s">
        <v>69</v>
      </c>
      <c r="C51" s="129" t="s">
        <v>101</v>
      </c>
      <c r="D51" s="114">
        <v>2021</v>
      </c>
      <c r="E51" s="114"/>
      <c r="F51" s="114">
        <v>49</v>
      </c>
      <c r="G51" s="119">
        <v>1807391</v>
      </c>
      <c r="H51" s="128">
        <v>42317</v>
      </c>
      <c r="I51" s="114">
        <v>2019</v>
      </c>
      <c r="J51" s="114"/>
      <c r="K51" s="114">
        <v>49</v>
      </c>
    </row>
    <row r="52" spans="1:11" ht="15">
      <c r="A52" s="114">
        <v>50</v>
      </c>
      <c r="B52" s="119" t="s">
        <v>70</v>
      </c>
      <c r="C52" s="129">
        <v>41401</v>
      </c>
      <c r="D52" s="114">
        <v>2019</v>
      </c>
      <c r="E52" s="114"/>
      <c r="F52" s="114">
        <v>50</v>
      </c>
      <c r="G52" s="119" t="s">
        <v>91</v>
      </c>
      <c r="H52" s="128">
        <v>42762</v>
      </c>
      <c r="I52" s="114">
        <v>2023</v>
      </c>
      <c r="J52" s="114"/>
      <c r="K52" s="114">
        <v>50</v>
      </c>
    </row>
    <row r="53" spans="1:11" ht="15">
      <c r="A53" s="125">
        <v>51</v>
      </c>
      <c r="B53" s="119">
        <v>1203174</v>
      </c>
      <c r="C53" s="129">
        <v>43080</v>
      </c>
      <c r="D53" s="114">
        <v>2023</v>
      </c>
      <c r="E53" s="114"/>
      <c r="F53" s="125">
        <v>51</v>
      </c>
      <c r="G53" s="120">
        <v>1203175</v>
      </c>
      <c r="H53" s="128">
        <v>43080</v>
      </c>
      <c r="I53" s="114">
        <v>2023</v>
      </c>
      <c r="J53" s="114"/>
      <c r="K53" s="125">
        <v>51</v>
      </c>
    </row>
    <row r="54" spans="1:11" ht="15">
      <c r="A54" s="114">
        <v>52</v>
      </c>
      <c r="B54" s="119">
        <v>23892506</v>
      </c>
      <c r="C54" s="129">
        <v>42408</v>
      </c>
      <c r="D54" s="114">
        <v>2022</v>
      </c>
      <c r="E54" s="114"/>
      <c r="F54" s="114">
        <v>52</v>
      </c>
      <c r="G54" s="119">
        <v>23556654</v>
      </c>
      <c r="H54" s="128">
        <v>42385</v>
      </c>
      <c r="I54" s="114">
        <v>2022</v>
      </c>
      <c r="J54" s="114"/>
      <c r="K54" s="114">
        <v>52</v>
      </c>
    </row>
    <row r="55" spans="1:12" ht="15">
      <c r="A55" s="126">
        <v>53</v>
      </c>
      <c r="B55" s="119">
        <v>30218</v>
      </c>
      <c r="C55" s="129">
        <v>41683</v>
      </c>
      <c r="D55" s="114">
        <v>2020</v>
      </c>
      <c r="E55" s="114"/>
      <c r="F55" s="126">
        <v>53</v>
      </c>
      <c r="G55" s="224" t="s">
        <v>137</v>
      </c>
      <c r="H55" s="128">
        <v>41683</v>
      </c>
      <c r="I55" s="114">
        <v>2020</v>
      </c>
      <c r="J55" s="128">
        <v>45373</v>
      </c>
      <c r="K55" s="126">
        <v>53</v>
      </c>
      <c r="L55" s="204" t="s">
        <v>138</v>
      </c>
    </row>
    <row r="56" spans="1:12" ht="15">
      <c r="A56" s="126">
        <v>54</v>
      </c>
      <c r="B56" s="119">
        <v>574072</v>
      </c>
      <c r="C56" s="129">
        <v>42748</v>
      </c>
      <c r="D56" s="114">
        <v>2023</v>
      </c>
      <c r="E56" s="114"/>
      <c r="F56" s="126">
        <v>54</v>
      </c>
      <c r="G56" s="119">
        <v>28724976</v>
      </c>
      <c r="H56" s="128">
        <v>42744</v>
      </c>
      <c r="I56" s="114">
        <v>2023</v>
      </c>
      <c r="J56" s="114"/>
      <c r="K56" s="126">
        <v>54</v>
      </c>
      <c r="L56" s="204"/>
    </row>
    <row r="57" spans="1:12" ht="15">
      <c r="A57" s="126">
        <v>55</v>
      </c>
      <c r="B57" s="119">
        <v>100079648</v>
      </c>
      <c r="C57" s="129">
        <v>42321</v>
      </c>
      <c r="D57" s="114">
        <v>2021</v>
      </c>
      <c r="E57" s="114"/>
      <c r="F57" s="126">
        <v>55</v>
      </c>
      <c r="G57" s="119">
        <v>100079656</v>
      </c>
      <c r="H57" s="128">
        <v>42321</v>
      </c>
      <c r="I57" s="114">
        <v>2021</v>
      </c>
      <c r="J57" s="114"/>
      <c r="K57" s="126">
        <v>55</v>
      </c>
      <c r="L57" s="204"/>
    </row>
    <row r="58" spans="1:12" ht="15">
      <c r="A58" s="126">
        <v>56</v>
      </c>
      <c r="B58" s="119">
        <v>847592</v>
      </c>
      <c r="C58" s="129">
        <v>42887</v>
      </c>
      <c r="D58" s="114">
        <v>2023</v>
      </c>
      <c r="E58" s="114"/>
      <c r="F58" s="126">
        <v>56</v>
      </c>
      <c r="G58" s="119">
        <v>847584</v>
      </c>
      <c r="H58" s="128">
        <v>42887</v>
      </c>
      <c r="I58" s="114">
        <v>2023</v>
      </c>
      <c r="J58" s="114"/>
      <c r="K58" s="126">
        <v>56</v>
      </c>
      <c r="L58" s="204"/>
    </row>
    <row r="59" spans="1:11" ht="15">
      <c r="A59" s="114">
        <v>57</v>
      </c>
      <c r="B59" s="120">
        <v>1010006053206</v>
      </c>
      <c r="C59" s="129">
        <v>42753</v>
      </c>
      <c r="D59" s="114">
        <v>2023</v>
      </c>
      <c r="E59" s="114"/>
      <c r="F59" s="126">
        <v>57</v>
      </c>
      <c r="G59" s="120">
        <v>1010006038005</v>
      </c>
      <c r="H59" s="128">
        <v>42753</v>
      </c>
      <c r="I59" s="114">
        <v>2023</v>
      </c>
      <c r="J59" s="114"/>
      <c r="K59" s="114">
        <v>57</v>
      </c>
    </row>
    <row r="60" spans="1:11" ht="15">
      <c r="A60" s="114">
        <v>58</v>
      </c>
      <c r="B60" s="119">
        <v>60312618</v>
      </c>
      <c r="C60" s="129">
        <v>42745</v>
      </c>
      <c r="D60" s="114">
        <v>2023</v>
      </c>
      <c r="E60" s="114"/>
      <c r="F60" s="114">
        <v>58</v>
      </c>
      <c r="G60" s="119">
        <v>60312610</v>
      </c>
      <c r="H60" s="128">
        <v>42745</v>
      </c>
      <c r="I60" s="114">
        <v>2023</v>
      </c>
      <c r="J60" s="114"/>
      <c r="K60" s="114">
        <v>58</v>
      </c>
    </row>
    <row r="61" spans="1:11" ht="15">
      <c r="A61" s="114">
        <v>59</v>
      </c>
      <c r="B61" s="120">
        <v>1015070445803</v>
      </c>
      <c r="C61" s="129">
        <v>42189</v>
      </c>
      <c r="D61" s="114">
        <v>2021</v>
      </c>
      <c r="E61" s="114"/>
      <c r="F61" s="114">
        <v>59</v>
      </c>
      <c r="G61" s="120">
        <v>16423</v>
      </c>
      <c r="H61" s="128">
        <v>42220</v>
      </c>
      <c r="I61" s="114">
        <v>2021</v>
      </c>
      <c r="J61" s="114"/>
      <c r="K61" s="114">
        <v>59</v>
      </c>
    </row>
    <row r="62" spans="1:11" ht="15">
      <c r="A62" s="126">
        <v>60</v>
      </c>
      <c r="B62" s="119">
        <v>186275</v>
      </c>
      <c r="C62" s="129">
        <v>42921</v>
      </c>
      <c r="D62" s="114">
        <v>2023</v>
      </c>
      <c r="E62" s="114"/>
      <c r="F62" s="126">
        <v>60</v>
      </c>
      <c r="G62" s="119">
        <v>186280</v>
      </c>
      <c r="H62" s="128">
        <v>42921</v>
      </c>
      <c r="I62" s="114">
        <v>2023</v>
      </c>
      <c r="J62" s="114"/>
      <c r="K62" s="126">
        <v>60</v>
      </c>
    </row>
    <row r="63" spans="1:11" ht="15">
      <c r="A63" s="114">
        <v>61</v>
      </c>
      <c r="B63" s="119">
        <v>6612554</v>
      </c>
      <c r="C63" s="129">
        <v>41296</v>
      </c>
      <c r="D63" s="114">
        <v>2019</v>
      </c>
      <c r="E63" s="114"/>
      <c r="F63" s="114">
        <v>61</v>
      </c>
      <c r="G63" s="119">
        <v>1749884</v>
      </c>
      <c r="H63" s="128">
        <v>42024</v>
      </c>
      <c r="I63" s="114">
        <v>2019</v>
      </c>
      <c r="J63" s="114"/>
      <c r="K63" s="114">
        <v>61</v>
      </c>
    </row>
    <row r="64" spans="1:11" ht="15">
      <c r="A64" s="114">
        <v>62</v>
      </c>
      <c r="B64" s="119">
        <v>1190829</v>
      </c>
      <c r="C64" s="129">
        <v>42744</v>
      </c>
      <c r="D64" s="114">
        <v>2023</v>
      </c>
      <c r="E64" s="114"/>
      <c r="F64" s="114">
        <v>62</v>
      </c>
      <c r="G64" s="119">
        <v>1190838</v>
      </c>
      <c r="H64" s="128">
        <v>42744</v>
      </c>
      <c r="I64" s="114">
        <v>2023</v>
      </c>
      <c r="J64" s="114"/>
      <c r="K64" s="114">
        <v>62</v>
      </c>
    </row>
    <row r="65" spans="1:11" ht="15">
      <c r="A65" s="126">
        <v>63</v>
      </c>
      <c r="B65" s="119">
        <v>72572</v>
      </c>
      <c r="C65" s="129">
        <v>42100</v>
      </c>
      <c r="D65" s="114">
        <v>2021</v>
      </c>
      <c r="E65" s="114"/>
      <c r="F65" s="126">
        <v>63</v>
      </c>
      <c r="G65" s="119">
        <v>815473716</v>
      </c>
      <c r="H65" s="128">
        <v>42767</v>
      </c>
      <c r="I65" s="114">
        <v>2023</v>
      </c>
      <c r="J65" s="114"/>
      <c r="K65" s="126">
        <v>63</v>
      </c>
    </row>
    <row r="66" spans="1:11" ht="15">
      <c r="A66" s="114">
        <v>64</v>
      </c>
      <c r="B66" s="119" t="s">
        <v>71</v>
      </c>
      <c r="C66" s="129">
        <v>42772</v>
      </c>
      <c r="D66" s="114">
        <v>2023</v>
      </c>
      <c r="E66" s="114"/>
      <c r="F66" s="114">
        <v>64</v>
      </c>
      <c r="G66" s="119">
        <v>4760729</v>
      </c>
      <c r="H66" s="128">
        <v>42772</v>
      </c>
      <c r="I66" s="114">
        <v>2023</v>
      </c>
      <c r="J66" s="114"/>
      <c r="K66" s="114">
        <v>64</v>
      </c>
    </row>
    <row r="67" spans="1:11" ht="15">
      <c r="A67" s="114">
        <v>65</v>
      </c>
      <c r="B67" s="119" t="s">
        <v>72</v>
      </c>
      <c r="C67" s="129">
        <v>42932</v>
      </c>
      <c r="D67" s="114">
        <v>2023</v>
      </c>
      <c r="E67" s="114"/>
      <c r="F67" s="114">
        <v>65</v>
      </c>
      <c r="G67" s="119" t="s">
        <v>92</v>
      </c>
      <c r="H67" s="128">
        <v>42932</v>
      </c>
      <c r="I67" s="114">
        <v>2023</v>
      </c>
      <c r="J67" s="114"/>
      <c r="K67" s="114">
        <v>65</v>
      </c>
    </row>
    <row r="68" spans="1:11" ht="15">
      <c r="A68" s="114">
        <v>66</v>
      </c>
      <c r="B68" s="119">
        <v>211909998</v>
      </c>
      <c r="C68" s="129">
        <v>42320</v>
      </c>
      <c r="D68" s="114">
        <v>2021</v>
      </c>
      <c r="E68" s="114"/>
      <c r="F68" s="114">
        <v>66</v>
      </c>
      <c r="G68" s="119">
        <v>21209985</v>
      </c>
      <c r="H68" s="128">
        <v>42320</v>
      </c>
      <c r="I68" s="114">
        <v>2021</v>
      </c>
      <c r="J68" s="114"/>
      <c r="K68" s="114">
        <v>66</v>
      </c>
    </row>
    <row r="69" spans="1:11" ht="15">
      <c r="A69" s="121">
        <v>67</v>
      </c>
      <c r="B69" s="120">
        <v>102098340509</v>
      </c>
      <c r="C69" s="131">
        <v>41137</v>
      </c>
      <c r="D69" s="121">
        <v>2018</v>
      </c>
      <c r="E69" s="114"/>
      <c r="F69" s="114">
        <v>67</v>
      </c>
      <c r="G69" s="120" t="s">
        <v>93</v>
      </c>
      <c r="H69" s="128">
        <v>42774</v>
      </c>
      <c r="I69" s="114">
        <v>2021</v>
      </c>
      <c r="J69" s="114"/>
      <c r="K69" s="114">
        <v>67</v>
      </c>
    </row>
    <row r="70" spans="1:11" ht="15">
      <c r="A70" s="114">
        <v>68</v>
      </c>
      <c r="B70" s="120">
        <v>1016062257701</v>
      </c>
      <c r="C70" s="129">
        <v>42692</v>
      </c>
      <c r="D70" s="114">
        <v>2022</v>
      </c>
      <c r="E70" s="114"/>
      <c r="F70" s="114">
        <v>68</v>
      </c>
      <c r="G70" s="120">
        <v>1016062255905</v>
      </c>
      <c r="H70" s="128">
        <v>42692</v>
      </c>
      <c r="I70" s="114">
        <v>2022</v>
      </c>
      <c r="J70" s="114"/>
      <c r="K70" s="114">
        <v>68</v>
      </c>
    </row>
    <row r="71" spans="1:11" ht="15">
      <c r="A71" s="114">
        <v>69</v>
      </c>
      <c r="B71" s="119">
        <v>60312602</v>
      </c>
      <c r="C71" s="129">
        <v>42745</v>
      </c>
      <c r="D71" s="114">
        <v>2023</v>
      </c>
      <c r="E71" s="114"/>
      <c r="F71" s="114">
        <v>69</v>
      </c>
      <c r="G71" s="119">
        <v>60312613</v>
      </c>
      <c r="H71" s="128">
        <v>42745</v>
      </c>
      <c r="I71" s="114">
        <v>2023</v>
      </c>
      <c r="J71" s="114"/>
      <c r="K71" s="114">
        <v>69</v>
      </c>
    </row>
    <row r="72" spans="1:11" ht="15">
      <c r="A72" s="126">
        <v>70</v>
      </c>
      <c r="B72" s="119">
        <v>182853</v>
      </c>
      <c r="C72" s="129">
        <v>42904</v>
      </c>
      <c r="D72" s="114">
        <v>2023</v>
      </c>
      <c r="E72" s="114"/>
      <c r="F72" s="126">
        <v>70</v>
      </c>
      <c r="G72" s="119">
        <v>182855</v>
      </c>
      <c r="H72" s="128">
        <v>42899</v>
      </c>
      <c r="I72" s="114">
        <v>2023</v>
      </c>
      <c r="J72" s="114"/>
      <c r="K72" s="126">
        <v>70</v>
      </c>
    </row>
    <row r="73" spans="6:11" ht="15">
      <c r="F73" s="114" t="s">
        <v>77</v>
      </c>
      <c r="G73" s="114" t="s">
        <v>95</v>
      </c>
      <c r="H73" s="114" t="s">
        <v>78</v>
      </c>
      <c r="I73" s="114" t="s">
        <v>78</v>
      </c>
      <c r="J73" s="114" t="s">
        <v>78</v>
      </c>
      <c r="K73" s="114" t="s">
        <v>77</v>
      </c>
    </row>
    <row r="74" ht="15">
      <c r="B74" t="s">
        <v>114</v>
      </c>
    </row>
    <row r="75" spans="1:4" ht="15">
      <c r="A75" s="114" t="s">
        <v>77</v>
      </c>
      <c r="B75" s="114" t="s">
        <v>94</v>
      </c>
      <c r="C75" s="114" t="s">
        <v>78</v>
      </c>
      <c r="D75" s="114" t="s">
        <v>78</v>
      </c>
    </row>
    <row r="76" spans="1:4" ht="15">
      <c r="A76" s="114">
        <v>11</v>
      </c>
      <c r="B76" s="114">
        <v>1602656</v>
      </c>
      <c r="C76" s="128">
        <v>40661</v>
      </c>
      <c r="D76" s="128">
        <v>45044</v>
      </c>
    </row>
    <row r="77" spans="1:4" ht="15">
      <c r="A77" s="114">
        <v>12</v>
      </c>
      <c r="B77" s="114">
        <v>45398</v>
      </c>
      <c r="C77" s="128">
        <v>43112</v>
      </c>
      <c r="D77" s="128">
        <v>47495</v>
      </c>
    </row>
    <row r="78" spans="1:4" ht="15">
      <c r="A78" s="114">
        <v>14</v>
      </c>
      <c r="B78" s="114">
        <v>430497</v>
      </c>
      <c r="C78" s="128">
        <v>42390</v>
      </c>
      <c r="D78" s="128">
        <v>46772</v>
      </c>
    </row>
    <row r="79" spans="1:4" ht="15">
      <c r="A79" s="114">
        <v>18</v>
      </c>
      <c r="B79" s="114">
        <v>366163</v>
      </c>
      <c r="C79" s="128">
        <v>42626</v>
      </c>
      <c r="D79" s="128">
        <v>47009</v>
      </c>
    </row>
    <row r="80" spans="1:4" ht="15">
      <c r="A80" s="114">
        <v>32</v>
      </c>
      <c r="B80" s="114">
        <v>1211147758</v>
      </c>
      <c r="C80" s="128">
        <v>41008</v>
      </c>
      <c r="D80" s="128">
        <v>45391</v>
      </c>
    </row>
    <row r="81" spans="1:4" ht="15">
      <c r="A81" s="114">
        <v>33</v>
      </c>
      <c r="B81" s="114">
        <v>157185</v>
      </c>
      <c r="C81" s="128">
        <v>39484</v>
      </c>
      <c r="D81" s="128">
        <v>43867</v>
      </c>
    </row>
    <row r="82" spans="1:4" ht="15">
      <c r="A82" s="114">
        <v>34</v>
      </c>
      <c r="B82" s="118">
        <v>213420450</v>
      </c>
      <c r="C82" s="128">
        <v>41333</v>
      </c>
      <c r="D82" s="128">
        <v>45716</v>
      </c>
    </row>
    <row r="83" spans="1:4" ht="15">
      <c r="A83" s="114">
        <v>41</v>
      </c>
      <c r="B83" s="114">
        <v>980950</v>
      </c>
      <c r="C83" s="128">
        <v>40319</v>
      </c>
      <c r="D83" s="128">
        <v>44702</v>
      </c>
    </row>
    <row r="84" spans="1:4" ht="15">
      <c r="A84" s="114">
        <v>44</v>
      </c>
      <c r="B84" s="114">
        <v>613509442</v>
      </c>
      <c r="C84" s="128">
        <v>41468</v>
      </c>
      <c r="D84" s="128">
        <v>45851</v>
      </c>
    </row>
    <row r="85" spans="1:4" ht="15">
      <c r="A85" s="132">
        <v>47</v>
      </c>
      <c r="B85" s="121">
        <v>301402</v>
      </c>
      <c r="C85" s="130">
        <v>38978</v>
      </c>
      <c r="D85" s="130">
        <v>43361</v>
      </c>
    </row>
    <row r="86" spans="1:4" ht="15">
      <c r="A86" s="125">
        <v>48</v>
      </c>
      <c r="B86" s="114">
        <v>1213683703</v>
      </c>
      <c r="C86" s="128">
        <v>41619</v>
      </c>
      <c r="D86" s="128">
        <v>46002</v>
      </c>
    </row>
    <row r="87" spans="1:4" ht="15">
      <c r="A87" s="114">
        <v>49</v>
      </c>
      <c r="B87" s="114">
        <v>1012711</v>
      </c>
      <c r="C87" s="128">
        <v>40347</v>
      </c>
      <c r="D87" s="128">
        <v>44730</v>
      </c>
    </row>
    <row r="88" spans="1:4" ht="15">
      <c r="A88" s="114">
        <v>55</v>
      </c>
      <c r="B88" s="114">
        <v>240475</v>
      </c>
      <c r="C88" s="128">
        <v>41977</v>
      </c>
      <c r="D88" s="128">
        <v>46360</v>
      </c>
    </row>
    <row r="89" spans="1:4" ht="15">
      <c r="A89" s="114">
        <v>58</v>
      </c>
      <c r="B89" s="114">
        <v>639338</v>
      </c>
      <c r="C89" s="128">
        <v>39838</v>
      </c>
      <c r="D89" s="128">
        <v>44221</v>
      </c>
    </row>
    <row r="90" spans="1:4" ht="15">
      <c r="A90" s="114">
        <v>59</v>
      </c>
      <c r="B90" s="114">
        <v>407369001</v>
      </c>
      <c r="C90" s="128">
        <v>42494</v>
      </c>
      <c r="D90" s="128">
        <v>46877</v>
      </c>
    </row>
    <row r="91" spans="1:4" ht="15">
      <c r="A91" s="114">
        <v>61</v>
      </c>
      <c r="B91" s="114">
        <v>399978</v>
      </c>
      <c r="C91" s="128">
        <v>42887</v>
      </c>
      <c r="D91" s="128">
        <v>47270</v>
      </c>
    </row>
    <row r="92" spans="1:4" ht="15">
      <c r="A92" s="114">
        <v>62</v>
      </c>
      <c r="B92" s="114">
        <v>290123</v>
      </c>
      <c r="C92" s="128">
        <v>42037</v>
      </c>
      <c r="D92" s="128">
        <v>46420</v>
      </c>
    </row>
    <row r="93" spans="1:4" ht="15">
      <c r="A93" s="114">
        <v>63</v>
      </c>
      <c r="B93" s="114">
        <v>415307</v>
      </c>
      <c r="C93" s="128">
        <v>42989</v>
      </c>
      <c r="D93" s="128">
        <v>47372</v>
      </c>
    </row>
    <row r="94" spans="1:4" ht="15">
      <c r="A94" s="114">
        <v>65</v>
      </c>
      <c r="B94" s="114">
        <v>163507748</v>
      </c>
      <c r="C94" s="128">
        <v>41438</v>
      </c>
      <c r="D94" s="128">
        <v>45821</v>
      </c>
    </row>
    <row r="95" spans="1:4" ht="15">
      <c r="A95" s="114">
        <v>70</v>
      </c>
      <c r="B95" s="121" t="s">
        <v>141</v>
      </c>
      <c r="C95" s="128">
        <v>43132</v>
      </c>
      <c r="D95" s="128">
        <v>47515</v>
      </c>
    </row>
    <row r="96" spans="1:5" ht="15">
      <c r="A96" s="121">
        <v>5</v>
      </c>
      <c r="B96" s="114">
        <v>7210496</v>
      </c>
      <c r="C96" s="130">
        <v>37408</v>
      </c>
      <c r="D96" s="114"/>
      <c r="E96">
        <v>2014</v>
      </c>
    </row>
    <row r="97" spans="1:5" ht="15">
      <c r="A97" s="121">
        <v>21</v>
      </c>
      <c r="B97" s="114">
        <v>9710030423</v>
      </c>
      <c r="C97" s="130">
        <v>36960</v>
      </c>
      <c r="D97" s="114"/>
      <c r="E97">
        <v>2013</v>
      </c>
    </row>
    <row r="98" spans="1:4" ht="15">
      <c r="A98" s="114">
        <v>64</v>
      </c>
      <c r="B98" s="114">
        <v>1013639308</v>
      </c>
      <c r="C98" s="128">
        <v>41575</v>
      </c>
      <c r="D98" s="128">
        <v>45958</v>
      </c>
    </row>
    <row r="99" spans="1:4" ht="15">
      <c r="A99" s="3"/>
      <c r="B99" s="3"/>
      <c r="C99" s="3"/>
      <c r="D99" s="3"/>
    </row>
    <row r="100" spans="2:4" ht="30" customHeight="1">
      <c r="B100" s="133" t="s">
        <v>75</v>
      </c>
      <c r="C100" t="s">
        <v>76</v>
      </c>
      <c r="D100" t="s">
        <v>143</v>
      </c>
    </row>
    <row r="101" spans="1:7" ht="15">
      <c r="A101" s="114" t="s">
        <v>77</v>
      </c>
      <c r="B101" s="114" t="s">
        <v>96</v>
      </c>
      <c r="C101" s="114" t="s">
        <v>146</v>
      </c>
      <c r="D101" s="117" t="s">
        <v>114</v>
      </c>
      <c r="E101" s="114" t="s">
        <v>147</v>
      </c>
      <c r="F101" s="114" t="s">
        <v>77</v>
      </c>
      <c r="G101" s="226" t="s">
        <v>145</v>
      </c>
    </row>
    <row r="102" spans="1:7" ht="15">
      <c r="A102" s="114">
        <v>2</v>
      </c>
      <c r="B102" s="119" t="s">
        <v>142</v>
      </c>
      <c r="C102" s="129" t="s">
        <v>142</v>
      </c>
      <c r="D102" s="114"/>
      <c r="E102" s="114"/>
      <c r="F102" s="114">
        <v>2</v>
      </c>
      <c r="G102">
        <v>2</v>
      </c>
    </row>
    <row r="103" spans="1:7" ht="15">
      <c r="A103" s="114">
        <v>3</v>
      </c>
      <c r="B103" s="120" t="s">
        <v>142</v>
      </c>
      <c r="C103" s="129" t="s">
        <v>142</v>
      </c>
      <c r="D103" s="114"/>
      <c r="E103" s="114"/>
      <c r="F103" s="114">
        <v>3</v>
      </c>
      <c r="G103">
        <v>3</v>
      </c>
    </row>
    <row r="104" spans="1:7" ht="15">
      <c r="A104" s="114">
        <v>5</v>
      </c>
      <c r="B104" s="119" t="s">
        <v>142</v>
      </c>
      <c r="C104" s="129" t="s">
        <v>142</v>
      </c>
      <c r="D104" s="114"/>
      <c r="E104" s="114"/>
      <c r="F104" s="114">
        <v>5</v>
      </c>
      <c r="G104">
        <v>5</v>
      </c>
    </row>
    <row r="105" spans="1:7" ht="15">
      <c r="A105" s="126">
        <v>6</v>
      </c>
      <c r="B105" s="119" t="s">
        <v>142</v>
      </c>
      <c r="C105" s="129" t="s">
        <v>142</v>
      </c>
      <c r="D105" s="114"/>
      <c r="E105" s="114"/>
      <c r="F105" s="126">
        <v>6</v>
      </c>
      <c r="G105">
        <v>6</v>
      </c>
    </row>
    <row r="106" spans="1:7" ht="15">
      <c r="A106" s="126">
        <v>8</v>
      </c>
      <c r="B106" s="119" t="s">
        <v>142</v>
      </c>
      <c r="C106" s="129" t="s">
        <v>142</v>
      </c>
      <c r="D106" s="114"/>
      <c r="E106" s="114"/>
      <c r="F106" s="126">
        <v>8</v>
      </c>
      <c r="G106">
        <v>8</v>
      </c>
    </row>
    <row r="107" spans="1:7" ht="15">
      <c r="A107" s="114">
        <v>9</v>
      </c>
      <c r="B107" s="119" t="s">
        <v>142</v>
      </c>
      <c r="C107" s="129" t="s">
        <v>142</v>
      </c>
      <c r="D107" s="114"/>
      <c r="E107" s="114"/>
      <c r="F107" s="114">
        <v>9</v>
      </c>
      <c r="G107">
        <v>9</v>
      </c>
    </row>
    <row r="108" spans="1:7" ht="15">
      <c r="A108" s="126">
        <v>12</v>
      </c>
      <c r="B108" s="119" t="s">
        <v>142</v>
      </c>
      <c r="C108" s="129" t="s">
        <v>142</v>
      </c>
      <c r="D108" s="119" t="s">
        <v>142</v>
      </c>
      <c r="E108" s="114"/>
      <c r="F108" s="126">
        <v>12</v>
      </c>
      <c r="G108">
        <v>12</v>
      </c>
    </row>
    <row r="109" spans="1:7" ht="15">
      <c r="A109" s="114">
        <v>14</v>
      </c>
      <c r="B109" s="114"/>
      <c r="C109" s="128"/>
      <c r="D109" s="119" t="s">
        <v>142</v>
      </c>
      <c r="E109" s="114"/>
      <c r="F109" s="114">
        <v>14</v>
      </c>
      <c r="G109">
        <v>14</v>
      </c>
    </row>
    <row r="110" spans="1:7" ht="15">
      <c r="A110" s="114">
        <v>17</v>
      </c>
      <c r="B110" s="120" t="s">
        <v>142</v>
      </c>
      <c r="C110" s="129" t="s">
        <v>142</v>
      </c>
      <c r="D110" s="114"/>
      <c r="E110" s="114"/>
      <c r="F110" s="114">
        <v>17</v>
      </c>
      <c r="G110">
        <v>15</v>
      </c>
    </row>
    <row r="111" spans="1:7" ht="15">
      <c r="A111" s="114">
        <v>18</v>
      </c>
      <c r="B111" s="119" t="s">
        <v>142</v>
      </c>
      <c r="C111" s="129" t="s">
        <v>142</v>
      </c>
      <c r="D111" s="119" t="s">
        <v>142</v>
      </c>
      <c r="E111" s="114"/>
      <c r="F111" s="114">
        <v>18</v>
      </c>
      <c r="G111">
        <v>16</v>
      </c>
    </row>
    <row r="112" spans="1:7" ht="15">
      <c r="A112" s="126">
        <v>19</v>
      </c>
      <c r="B112" s="120" t="s">
        <v>142</v>
      </c>
      <c r="C112" s="129" t="s">
        <v>142</v>
      </c>
      <c r="D112" s="114"/>
      <c r="E112" s="114"/>
      <c r="F112" s="126">
        <v>19</v>
      </c>
      <c r="G112">
        <v>17</v>
      </c>
    </row>
    <row r="113" spans="1:7" ht="15">
      <c r="A113" s="114">
        <v>22</v>
      </c>
      <c r="B113" s="119" t="s">
        <v>142</v>
      </c>
      <c r="C113" s="129" t="s">
        <v>142</v>
      </c>
      <c r="D113" s="114"/>
      <c r="E113" s="114"/>
      <c r="F113" s="114">
        <v>22</v>
      </c>
      <c r="G113">
        <v>18</v>
      </c>
    </row>
    <row r="114" spans="1:7" ht="15">
      <c r="A114" s="114">
        <v>23</v>
      </c>
      <c r="B114" s="119" t="s">
        <v>142</v>
      </c>
      <c r="C114" s="129" t="s">
        <v>142</v>
      </c>
      <c r="D114" s="114"/>
      <c r="E114" s="114"/>
      <c r="F114" s="114">
        <v>23</v>
      </c>
      <c r="G114">
        <v>19</v>
      </c>
    </row>
    <row r="115" spans="1:7" ht="15">
      <c r="A115" s="114">
        <v>27</v>
      </c>
      <c r="B115" s="120" t="s">
        <v>142</v>
      </c>
      <c r="C115" s="129" t="s">
        <v>142</v>
      </c>
      <c r="D115" s="114"/>
      <c r="E115" s="114"/>
      <c r="F115" s="114">
        <v>27</v>
      </c>
      <c r="G115">
        <v>20</v>
      </c>
    </row>
    <row r="116" spans="1:7" ht="15">
      <c r="A116" s="126">
        <v>29</v>
      </c>
      <c r="B116" s="120" t="s">
        <v>142</v>
      </c>
      <c r="C116" s="129" t="s">
        <v>142</v>
      </c>
      <c r="D116" s="114"/>
      <c r="E116" s="114"/>
      <c r="F116" s="126">
        <v>29</v>
      </c>
      <c r="G116">
        <v>22</v>
      </c>
    </row>
    <row r="117" spans="1:7" ht="15">
      <c r="A117" s="126">
        <v>31</v>
      </c>
      <c r="B117" s="120" t="s">
        <v>142</v>
      </c>
      <c r="C117" s="129" t="s">
        <v>142</v>
      </c>
      <c r="D117" s="114"/>
      <c r="E117" s="114"/>
      <c r="F117" s="126">
        <v>31</v>
      </c>
      <c r="G117">
        <v>23</v>
      </c>
    </row>
    <row r="118" spans="1:7" ht="15">
      <c r="A118" s="114">
        <v>32</v>
      </c>
      <c r="B118" s="120" t="s">
        <v>142</v>
      </c>
      <c r="C118" s="129" t="s">
        <v>142</v>
      </c>
      <c r="D118" s="119" t="s">
        <v>142</v>
      </c>
      <c r="E118" s="114"/>
      <c r="F118" s="114">
        <v>32</v>
      </c>
      <c r="G118">
        <v>24</v>
      </c>
    </row>
    <row r="119" spans="1:7" ht="15">
      <c r="A119" s="114">
        <v>34</v>
      </c>
      <c r="B119" s="120" t="s">
        <v>142</v>
      </c>
      <c r="C119" s="129" t="s">
        <v>142</v>
      </c>
      <c r="D119" s="119" t="s">
        <v>142</v>
      </c>
      <c r="E119" s="114"/>
      <c r="F119" s="114">
        <v>34</v>
      </c>
      <c r="G119">
        <v>26</v>
      </c>
    </row>
    <row r="120" spans="1:7" ht="15">
      <c r="A120" s="114">
        <v>35</v>
      </c>
      <c r="B120" s="120" t="s">
        <v>142</v>
      </c>
      <c r="C120" s="129" t="s">
        <v>142</v>
      </c>
      <c r="D120" s="114"/>
      <c r="E120" s="114"/>
      <c r="F120" s="114">
        <v>35</v>
      </c>
      <c r="G120">
        <v>27</v>
      </c>
    </row>
    <row r="121" spans="1:7" ht="15">
      <c r="A121" s="114">
        <v>36</v>
      </c>
      <c r="B121" s="119" t="s">
        <v>142</v>
      </c>
      <c r="C121" s="129" t="s">
        <v>142</v>
      </c>
      <c r="D121" s="114"/>
      <c r="E121" s="114"/>
      <c r="F121" s="114">
        <v>36</v>
      </c>
      <c r="G121">
        <v>28</v>
      </c>
    </row>
    <row r="122" spans="1:7" ht="15">
      <c r="A122" s="114">
        <v>39</v>
      </c>
      <c r="B122" s="202"/>
      <c r="C122" s="131" t="s">
        <v>142</v>
      </c>
      <c r="D122" s="121"/>
      <c r="E122" s="129"/>
      <c r="F122" s="114">
        <v>39</v>
      </c>
      <c r="G122">
        <v>29</v>
      </c>
    </row>
    <row r="123" spans="1:7" ht="15">
      <c r="A123" s="114">
        <v>40</v>
      </c>
      <c r="B123" s="119" t="s">
        <v>142</v>
      </c>
      <c r="C123" s="129" t="s">
        <v>142</v>
      </c>
      <c r="D123" s="114"/>
      <c r="E123" s="114"/>
      <c r="F123" s="114">
        <v>40</v>
      </c>
      <c r="G123">
        <v>30</v>
      </c>
    </row>
    <row r="124" spans="1:7" ht="15">
      <c r="A124" s="125">
        <v>41</v>
      </c>
      <c r="B124" s="122"/>
      <c r="C124" s="129"/>
      <c r="D124" s="119" t="s">
        <v>142</v>
      </c>
      <c r="E124" s="114"/>
      <c r="F124" s="125">
        <v>41</v>
      </c>
      <c r="G124">
        <v>31</v>
      </c>
    </row>
    <row r="125" spans="1:7" ht="15">
      <c r="A125" s="126">
        <v>42</v>
      </c>
      <c r="B125" s="119" t="s">
        <v>142</v>
      </c>
      <c r="C125" s="129" t="s">
        <v>142</v>
      </c>
      <c r="D125" s="114"/>
      <c r="E125" s="114"/>
      <c r="F125" s="126">
        <v>42</v>
      </c>
      <c r="G125">
        <v>32</v>
      </c>
    </row>
    <row r="126" spans="1:7" ht="15">
      <c r="A126" s="114">
        <v>43</v>
      </c>
      <c r="B126" s="119" t="s">
        <v>142</v>
      </c>
      <c r="C126" s="129" t="s">
        <v>142</v>
      </c>
      <c r="D126" s="114"/>
      <c r="E126" s="114"/>
      <c r="F126" s="114">
        <v>43</v>
      </c>
      <c r="G126">
        <v>33</v>
      </c>
    </row>
    <row r="127" spans="1:7" ht="15">
      <c r="A127" s="114">
        <v>44</v>
      </c>
      <c r="B127" s="119"/>
      <c r="C127" s="129"/>
      <c r="D127" s="119" t="s">
        <v>142</v>
      </c>
      <c r="E127" s="114"/>
      <c r="F127" s="114">
        <v>44</v>
      </c>
      <c r="G127">
        <v>34</v>
      </c>
    </row>
    <row r="128" spans="1:7" ht="15">
      <c r="A128" s="126">
        <v>45</v>
      </c>
      <c r="B128" s="119" t="s">
        <v>142</v>
      </c>
      <c r="C128" s="129" t="s">
        <v>142</v>
      </c>
      <c r="D128" s="114"/>
      <c r="E128" s="114"/>
      <c r="F128" s="126">
        <v>45</v>
      </c>
      <c r="G128">
        <v>35</v>
      </c>
    </row>
    <row r="129" spans="1:7" ht="15">
      <c r="A129" s="114">
        <v>47</v>
      </c>
      <c r="B129" s="119"/>
      <c r="C129" s="129"/>
      <c r="D129" s="114"/>
      <c r="E129" s="114" t="s">
        <v>144</v>
      </c>
      <c r="F129" s="114">
        <v>47</v>
      </c>
      <c r="G129">
        <v>36</v>
      </c>
    </row>
    <row r="130" spans="1:7" ht="15">
      <c r="A130" s="114">
        <v>49</v>
      </c>
      <c r="B130" s="119" t="s">
        <v>142</v>
      </c>
      <c r="C130" s="129" t="s">
        <v>142</v>
      </c>
      <c r="D130" s="114"/>
      <c r="E130" s="114"/>
      <c r="F130" s="114">
        <v>49</v>
      </c>
      <c r="G130">
        <v>37</v>
      </c>
    </row>
    <row r="131" spans="1:7" ht="15">
      <c r="A131" s="114">
        <v>50</v>
      </c>
      <c r="B131" s="119" t="s">
        <v>142</v>
      </c>
      <c r="C131" s="129" t="s">
        <v>142</v>
      </c>
      <c r="D131" s="114"/>
      <c r="E131" s="114"/>
      <c r="F131" s="114">
        <v>50</v>
      </c>
      <c r="G131">
        <v>38</v>
      </c>
    </row>
    <row r="132" spans="1:7" ht="15">
      <c r="A132" s="126">
        <v>55</v>
      </c>
      <c r="B132" s="119" t="s">
        <v>142</v>
      </c>
      <c r="C132" s="129" t="s">
        <v>142</v>
      </c>
      <c r="D132" s="114"/>
      <c r="E132" s="114"/>
      <c r="F132" s="126">
        <v>55</v>
      </c>
      <c r="G132">
        <v>40</v>
      </c>
    </row>
    <row r="133" spans="1:7" ht="15">
      <c r="A133" s="126">
        <v>60</v>
      </c>
      <c r="B133" s="119" t="s">
        <v>142</v>
      </c>
      <c r="C133" s="129" t="s">
        <v>142</v>
      </c>
      <c r="D133" s="114"/>
      <c r="E133" s="114"/>
      <c r="F133" s="126">
        <v>60</v>
      </c>
      <c r="G133">
        <v>41</v>
      </c>
    </row>
    <row r="134" spans="1:7" ht="15">
      <c r="A134" s="114">
        <v>61</v>
      </c>
      <c r="B134" s="119"/>
      <c r="C134" s="129"/>
      <c r="D134" s="119" t="s">
        <v>142</v>
      </c>
      <c r="E134" s="114"/>
      <c r="F134" s="114">
        <v>61</v>
      </c>
      <c r="G134">
        <v>42</v>
      </c>
    </row>
    <row r="135" spans="1:7" ht="15">
      <c r="A135" s="114">
        <v>62</v>
      </c>
      <c r="B135" s="119" t="s">
        <v>142</v>
      </c>
      <c r="C135" s="129" t="s">
        <v>142</v>
      </c>
      <c r="D135" s="119"/>
      <c r="E135" s="114"/>
      <c r="F135" s="114">
        <v>62</v>
      </c>
      <c r="G135">
        <v>43</v>
      </c>
    </row>
    <row r="136" spans="1:7" ht="15">
      <c r="A136" s="126">
        <v>63</v>
      </c>
      <c r="B136" s="119"/>
      <c r="C136" s="129"/>
      <c r="D136" s="119" t="s">
        <v>142</v>
      </c>
      <c r="E136" s="114"/>
      <c r="F136" s="126">
        <v>63</v>
      </c>
      <c r="G136">
        <v>44</v>
      </c>
    </row>
    <row r="137" spans="1:7" ht="15">
      <c r="A137" s="114">
        <v>65</v>
      </c>
      <c r="B137" s="119"/>
      <c r="C137" s="129" t="s">
        <v>142</v>
      </c>
      <c r="D137" s="119" t="s">
        <v>142</v>
      </c>
      <c r="E137" s="114"/>
      <c r="F137" s="114">
        <v>65</v>
      </c>
      <c r="G137">
        <v>45</v>
      </c>
    </row>
    <row r="138" spans="1:7" ht="15">
      <c r="A138" s="114">
        <v>68</v>
      </c>
      <c r="B138" s="120" t="s">
        <v>142</v>
      </c>
      <c r="C138" s="129" t="s">
        <v>142</v>
      </c>
      <c r="D138" s="114"/>
      <c r="E138" s="114"/>
      <c r="F138" s="114">
        <v>68</v>
      </c>
      <c r="G138">
        <v>46</v>
      </c>
    </row>
    <row r="139" spans="1:7" ht="15">
      <c r="A139" s="126">
        <v>70</v>
      </c>
      <c r="B139" s="119" t="s">
        <v>142</v>
      </c>
      <c r="C139" s="129" t="s">
        <v>142</v>
      </c>
      <c r="D139" s="119" t="s">
        <v>142</v>
      </c>
      <c r="E139" s="114"/>
      <c r="F139" s="126">
        <v>70</v>
      </c>
      <c r="G139">
        <v>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workbookViewId="0" topLeftCell="A88">
      <selection activeCell="U100" sqref="U100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8.57421875" style="0" customWidth="1"/>
    <col min="4" max="4" width="8.421875" style="0" customWidth="1"/>
    <col min="5" max="5" width="7.8515625" style="0" customWidth="1"/>
    <col min="7" max="7" width="8.8515625" style="0" customWidth="1"/>
    <col min="8" max="8" width="10.7109375" style="0" customWidth="1"/>
    <col min="9" max="9" width="8.8515625" style="0" customWidth="1"/>
    <col min="10" max="10" width="9.7109375" style="0" customWidth="1"/>
    <col min="11" max="11" width="6.57421875" style="0" customWidth="1"/>
    <col min="12" max="12" width="8.140625" style="0" customWidth="1"/>
    <col min="13" max="13" width="1.57421875" style="0" customWidth="1"/>
    <col min="14" max="14" width="8.7109375" style="0" customWidth="1"/>
    <col min="15" max="15" width="9.7109375" style="0" customWidth="1"/>
    <col min="16" max="16" width="8.7109375" style="0" customWidth="1"/>
    <col min="17" max="17" width="9.8515625" style="0" customWidth="1"/>
    <col min="18" max="18" width="5.00390625" style="0" customWidth="1"/>
  </cols>
  <sheetData>
    <row r="1" spans="1:21" ht="15.75">
      <c r="A1" s="18" t="s">
        <v>5</v>
      </c>
      <c r="B1" s="18"/>
      <c r="C1" s="18"/>
      <c r="D1" s="19" t="s">
        <v>20</v>
      </c>
      <c r="E1" s="18" t="s">
        <v>31</v>
      </c>
      <c r="F1" s="18"/>
      <c r="G1" s="19" t="s">
        <v>6</v>
      </c>
      <c r="H1" s="19" t="s">
        <v>27</v>
      </c>
      <c r="I1" s="19" t="s">
        <v>26</v>
      </c>
      <c r="J1" s="19" t="s">
        <v>6</v>
      </c>
      <c r="K1" s="19" t="s">
        <v>29</v>
      </c>
      <c r="L1" s="19" t="s">
        <v>6</v>
      </c>
      <c r="M1" s="18"/>
      <c r="N1" s="18" t="s">
        <v>8</v>
      </c>
      <c r="O1" s="18"/>
      <c r="P1" s="19" t="s">
        <v>20</v>
      </c>
      <c r="Q1" s="18" t="s">
        <v>31</v>
      </c>
      <c r="S1" s="78"/>
      <c r="T1" s="78"/>
      <c r="U1" s="78"/>
    </row>
    <row r="2" spans="1:21" ht="15.75">
      <c r="A2" s="19" t="s">
        <v>0</v>
      </c>
      <c r="B2" s="19" t="s">
        <v>1</v>
      </c>
      <c r="C2" s="19" t="s">
        <v>2</v>
      </c>
      <c r="D2" s="19" t="s">
        <v>3</v>
      </c>
      <c r="E2" s="20" t="s">
        <v>4</v>
      </c>
      <c r="F2" s="20" t="s">
        <v>11</v>
      </c>
      <c r="G2" s="19">
        <v>40.99</v>
      </c>
      <c r="H2" s="19">
        <v>25.59</v>
      </c>
      <c r="I2" s="19">
        <v>15.4</v>
      </c>
      <c r="J2" s="19" t="s">
        <v>14</v>
      </c>
      <c r="K2" s="19" t="s">
        <v>32</v>
      </c>
      <c r="L2" s="19" t="s">
        <v>22</v>
      </c>
      <c r="M2" s="18"/>
      <c r="N2" s="19" t="s">
        <v>2</v>
      </c>
      <c r="O2" s="19" t="s">
        <v>25</v>
      </c>
      <c r="P2" s="20" t="s">
        <v>4</v>
      </c>
      <c r="Q2" s="19">
        <v>60.15</v>
      </c>
      <c r="R2" s="19" t="s">
        <v>0</v>
      </c>
      <c r="S2" s="78"/>
      <c r="T2" s="78"/>
      <c r="U2" s="78"/>
    </row>
    <row r="3" spans="1:21" ht="15.75">
      <c r="A3" s="86">
        <v>1</v>
      </c>
      <c r="B3" s="21">
        <v>31.3</v>
      </c>
      <c r="C3" s="27">
        <v>32.96</v>
      </c>
      <c r="D3" s="27">
        <v>38.446</v>
      </c>
      <c r="E3" s="23">
        <f>D3-C3</f>
        <v>5.485999999999997</v>
      </c>
      <c r="F3" s="23">
        <f aca="true" t="shared" si="0" ref="F3:F22">E3+P3</f>
        <v>7.606999999999999</v>
      </c>
      <c r="G3" s="24">
        <f>40.99*F3</f>
        <v>311.81093</v>
      </c>
      <c r="H3" s="24">
        <f>25.59*F3</f>
        <v>194.66313</v>
      </c>
      <c r="I3" s="24">
        <f aca="true" t="shared" si="1" ref="I3:I23">15.4*F3</f>
        <v>117.14779999999999</v>
      </c>
      <c r="J3" s="24">
        <f>H3+I3</f>
        <v>311.81093</v>
      </c>
      <c r="K3" s="26">
        <f>0.06114*B3</f>
        <v>1.913682</v>
      </c>
      <c r="L3" s="26">
        <f>40.99*K3</f>
        <v>78.44182518000001</v>
      </c>
      <c r="M3" s="70"/>
      <c r="N3" s="23">
        <v>34.844</v>
      </c>
      <c r="O3" s="23">
        <v>36.965</v>
      </c>
      <c r="P3" s="23">
        <f>O3-N3</f>
        <v>2.121000000000002</v>
      </c>
      <c r="Q3" s="26">
        <f>60.15*P3</f>
        <v>127.57815000000014</v>
      </c>
      <c r="R3" s="66">
        <v>1</v>
      </c>
      <c r="S3" s="78"/>
      <c r="T3" s="78"/>
      <c r="U3" s="78"/>
    </row>
    <row r="4" spans="1:21" ht="15.75">
      <c r="A4" s="86">
        <v>2</v>
      </c>
      <c r="B4" s="21">
        <v>31.1</v>
      </c>
      <c r="C4" s="29">
        <v>28.292</v>
      </c>
      <c r="D4" s="29">
        <v>34.347</v>
      </c>
      <c r="E4" s="23">
        <f aca="true" t="shared" si="2" ref="E4:E22">D4-C4</f>
        <v>6.055</v>
      </c>
      <c r="F4" s="23">
        <f t="shared" si="0"/>
        <v>9.512999999999998</v>
      </c>
      <c r="G4" s="24">
        <f aca="true" t="shared" si="3" ref="G4:G23">40.99*F4</f>
        <v>389.9378699999999</v>
      </c>
      <c r="H4" s="24">
        <f aca="true" t="shared" si="4" ref="H4:H23">25.59*F4</f>
        <v>243.43766999999994</v>
      </c>
      <c r="I4" s="24">
        <f t="shared" si="1"/>
        <v>146.50019999999998</v>
      </c>
      <c r="J4" s="24">
        <f aca="true" t="shared" si="5" ref="J4:J23">H4+I4</f>
        <v>389.9378699999999</v>
      </c>
      <c r="K4" s="26">
        <f aca="true" t="shared" si="6" ref="K4:K23">0.06114*B4</f>
        <v>1.901454</v>
      </c>
      <c r="L4" s="26">
        <f aca="true" t="shared" si="7" ref="L4:L23">40.99*K4</f>
        <v>77.94059946</v>
      </c>
      <c r="M4" s="68"/>
      <c r="N4" s="29">
        <v>104.54</v>
      </c>
      <c r="O4" s="29">
        <v>107.998</v>
      </c>
      <c r="P4" s="23">
        <f aca="true" t="shared" si="8" ref="P4:P22">O4-N4</f>
        <v>3.4579999999999984</v>
      </c>
      <c r="Q4" s="26">
        <f aca="true" t="shared" si="9" ref="Q4:Q23">60.15*P4</f>
        <v>207.9986999999999</v>
      </c>
      <c r="R4" s="66">
        <v>2</v>
      </c>
      <c r="S4" s="78"/>
      <c r="T4" s="78"/>
      <c r="U4" s="78"/>
    </row>
    <row r="5" spans="1:21" ht="15.75">
      <c r="A5" s="19">
        <v>3</v>
      </c>
      <c r="B5" s="21">
        <v>34.7</v>
      </c>
      <c r="C5" s="23">
        <v>169</v>
      </c>
      <c r="D5" s="23">
        <v>172.65</v>
      </c>
      <c r="E5" s="23">
        <f t="shared" si="2"/>
        <v>3.6500000000000057</v>
      </c>
      <c r="F5" s="23">
        <f t="shared" si="0"/>
        <v>5.1270000000000095</v>
      </c>
      <c r="G5" s="24">
        <f t="shared" si="3"/>
        <v>210.1557300000004</v>
      </c>
      <c r="H5" s="24">
        <f t="shared" si="4"/>
        <v>131.19993000000025</v>
      </c>
      <c r="I5" s="24">
        <f t="shared" si="1"/>
        <v>78.95580000000015</v>
      </c>
      <c r="J5" s="24">
        <f t="shared" si="5"/>
        <v>210.1557300000004</v>
      </c>
      <c r="K5" s="26">
        <f t="shared" si="6"/>
        <v>2.1215580000000003</v>
      </c>
      <c r="L5" s="26">
        <f t="shared" si="7"/>
        <v>86.96266242000002</v>
      </c>
      <c r="M5" s="68"/>
      <c r="N5" s="23">
        <v>192.083</v>
      </c>
      <c r="O5" s="23">
        <v>193.56</v>
      </c>
      <c r="P5" s="23">
        <f t="shared" si="8"/>
        <v>1.4770000000000039</v>
      </c>
      <c r="Q5" s="26">
        <f t="shared" si="9"/>
        <v>88.84155000000023</v>
      </c>
      <c r="R5" s="19">
        <v>3</v>
      </c>
      <c r="S5" s="78"/>
      <c r="T5" s="78"/>
      <c r="U5" s="78"/>
    </row>
    <row r="6" spans="1:21" ht="15.75">
      <c r="A6" s="85">
        <v>4</v>
      </c>
      <c r="B6" s="21">
        <v>45.9</v>
      </c>
      <c r="C6" s="29">
        <v>38.45</v>
      </c>
      <c r="D6" s="29">
        <v>41.692</v>
      </c>
      <c r="E6" s="23">
        <f t="shared" si="2"/>
        <v>3.2419999999999973</v>
      </c>
      <c r="F6" s="23">
        <f t="shared" si="0"/>
        <v>7.641999999999996</v>
      </c>
      <c r="G6" s="24">
        <f t="shared" si="3"/>
        <v>313.24557999999985</v>
      </c>
      <c r="H6" s="24">
        <f t="shared" si="4"/>
        <v>195.5587799999999</v>
      </c>
      <c r="I6" s="24">
        <f t="shared" si="1"/>
        <v>117.68679999999993</v>
      </c>
      <c r="J6" s="24">
        <f t="shared" si="5"/>
        <v>313.24557999999985</v>
      </c>
      <c r="K6" s="26">
        <f t="shared" si="6"/>
        <v>2.806326</v>
      </c>
      <c r="L6" s="26">
        <f t="shared" si="7"/>
        <v>115.03130274</v>
      </c>
      <c r="M6" s="68"/>
      <c r="N6" s="29">
        <v>39.732</v>
      </c>
      <c r="O6" s="29">
        <v>44.132</v>
      </c>
      <c r="P6" s="23">
        <f t="shared" si="8"/>
        <v>4.399999999999999</v>
      </c>
      <c r="Q6" s="26">
        <f t="shared" si="9"/>
        <v>264.6599999999999</v>
      </c>
      <c r="R6" s="19">
        <v>4</v>
      </c>
      <c r="S6" s="78"/>
      <c r="T6" s="78"/>
      <c r="U6" s="78"/>
    </row>
    <row r="7" spans="1:21" ht="15.75">
      <c r="A7" s="66">
        <v>5</v>
      </c>
      <c r="B7" s="21">
        <v>31</v>
      </c>
      <c r="C7" s="29">
        <v>152</v>
      </c>
      <c r="D7" s="29">
        <v>152</v>
      </c>
      <c r="E7" s="23">
        <f t="shared" si="2"/>
        <v>0</v>
      </c>
      <c r="F7" s="23">
        <f t="shared" si="0"/>
        <v>0</v>
      </c>
      <c r="G7" s="24">
        <f t="shared" si="3"/>
        <v>0</v>
      </c>
      <c r="H7" s="24">
        <f t="shared" si="4"/>
        <v>0</v>
      </c>
      <c r="I7" s="24">
        <f t="shared" si="1"/>
        <v>0</v>
      </c>
      <c r="J7" s="24">
        <f t="shared" si="5"/>
        <v>0</v>
      </c>
      <c r="K7" s="26">
        <f t="shared" si="6"/>
        <v>1.89534</v>
      </c>
      <c r="L7" s="26">
        <f t="shared" si="7"/>
        <v>77.68998660000001</v>
      </c>
      <c r="M7" s="68"/>
      <c r="N7" s="29">
        <v>216</v>
      </c>
      <c r="O7" s="29">
        <v>216</v>
      </c>
      <c r="P7" s="23">
        <f t="shared" si="8"/>
        <v>0</v>
      </c>
      <c r="Q7" s="26">
        <f t="shared" si="9"/>
        <v>0</v>
      </c>
      <c r="R7" s="66">
        <v>5</v>
      </c>
      <c r="S7" s="78"/>
      <c r="T7" s="78"/>
      <c r="U7" s="78"/>
    </row>
    <row r="8" spans="1:21" ht="15.75">
      <c r="A8" s="66">
        <v>6</v>
      </c>
      <c r="B8" s="21">
        <v>31.2</v>
      </c>
      <c r="C8" s="29">
        <v>7.8</v>
      </c>
      <c r="D8" s="29">
        <v>10.384</v>
      </c>
      <c r="E8" s="23">
        <f t="shared" si="2"/>
        <v>2.5840000000000005</v>
      </c>
      <c r="F8" s="23">
        <f t="shared" si="0"/>
        <v>3.9650000000000007</v>
      </c>
      <c r="G8" s="24">
        <f t="shared" si="3"/>
        <v>162.52535000000003</v>
      </c>
      <c r="H8" s="24">
        <f t="shared" si="4"/>
        <v>101.46435000000002</v>
      </c>
      <c r="I8" s="24">
        <f t="shared" si="1"/>
        <v>61.061000000000014</v>
      </c>
      <c r="J8" s="24">
        <f t="shared" si="5"/>
        <v>162.52535000000003</v>
      </c>
      <c r="K8" s="26">
        <f t="shared" si="6"/>
        <v>1.907568</v>
      </c>
      <c r="L8" s="26">
        <f t="shared" si="7"/>
        <v>78.19121232</v>
      </c>
      <c r="M8" s="68"/>
      <c r="N8" s="29">
        <v>5.17</v>
      </c>
      <c r="O8" s="29">
        <v>6.551</v>
      </c>
      <c r="P8" s="23">
        <f t="shared" si="8"/>
        <v>1.3810000000000002</v>
      </c>
      <c r="Q8" s="26">
        <f t="shared" si="9"/>
        <v>83.06715000000001</v>
      </c>
      <c r="R8" s="66">
        <v>6</v>
      </c>
      <c r="S8" s="78"/>
      <c r="T8" s="78"/>
      <c r="U8" s="78"/>
    </row>
    <row r="9" spans="1:21" ht="15.75">
      <c r="A9" s="19">
        <v>7</v>
      </c>
      <c r="B9" s="21">
        <v>34.6</v>
      </c>
      <c r="C9" s="29">
        <v>86.951</v>
      </c>
      <c r="D9" s="29">
        <v>95.921</v>
      </c>
      <c r="E9" s="23">
        <f t="shared" si="2"/>
        <v>8.970000000000013</v>
      </c>
      <c r="F9" s="23">
        <f t="shared" si="0"/>
        <v>13.45200000000002</v>
      </c>
      <c r="G9" s="24">
        <f t="shared" si="3"/>
        <v>551.3974800000009</v>
      </c>
      <c r="H9" s="24">
        <f t="shared" si="4"/>
        <v>344.2366800000005</v>
      </c>
      <c r="I9" s="24">
        <f t="shared" si="1"/>
        <v>207.1608000000003</v>
      </c>
      <c r="J9" s="24">
        <f t="shared" si="5"/>
        <v>551.3974800000008</v>
      </c>
      <c r="K9" s="26">
        <f t="shared" si="6"/>
        <v>2.115444</v>
      </c>
      <c r="L9" s="26">
        <f t="shared" si="7"/>
        <v>86.71204956000001</v>
      </c>
      <c r="M9" s="68"/>
      <c r="N9" s="23">
        <v>55.108</v>
      </c>
      <c r="O9" s="23">
        <v>59.59</v>
      </c>
      <c r="P9" s="23">
        <f t="shared" si="8"/>
        <v>4.482000000000006</v>
      </c>
      <c r="Q9" s="26">
        <f t="shared" si="9"/>
        <v>269.59230000000036</v>
      </c>
      <c r="R9" s="66">
        <v>7</v>
      </c>
      <c r="S9" s="78"/>
      <c r="T9" s="78"/>
      <c r="U9" s="78"/>
    </row>
    <row r="10" spans="1:21" ht="15.75">
      <c r="A10" s="66">
        <v>8</v>
      </c>
      <c r="B10" s="21">
        <v>45.9</v>
      </c>
      <c r="C10" s="29">
        <v>0.8</v>
      </c>
      <c r="D10" s="29">
        <v>0.8</v>
      </c>
      <c r="E10" s="23">
        <f t="shared" si="2"/>
        <v>0</v>
      </c>
      <c r="F10" s="23">
        <f t="shared" si="0"/>
        <v>0</v>
      </c>
      <c r="G10" s="24">
        <f t="shared" si="3"/>
        <v>0</v>
      </c>
      <c r="H10" s="24">
        <f t="shared" si="4"/>
        <v>0</v>
      </c>
      <c r="I10" s="24">
        <f t="shared" si="1"/>
        <v>0</v>
      </c>
      <c r="J10" s="24">
        <f t="shared" si="5"/>
        <v>0</v>
      </c>
      <c r="K10" s="26">
        <f t="shared" si="6"/>
        <v>2.806326</v>
      </c>
      <c r="L10" s="26">
        <f t="shared" si="7"/>
        <v>115.03130274</v>
      </c>
      <c r="M10" s="68"/>
      <c r="N10" s="23">
        <v>0.8</v>
      </c>
      <c r="O10" s="23">
        <v>0.8</v>
      </c>
      <c r="P10" s="23">
        <f t="shared" si="8"/>
        <v>0</v>
      </c>
      <c r="Q10" s="26">
        <f t="shared" si="9"/>
        <v>0</v>
      </c>
      <c r="R10" s="66">
        <v>8</v>
      </c>
      <c r="S10" s="78"/>
      <c r="T10" s="78"/>
      <c r="U10" s="78"/>
    </row>
    <row r="11" spans="1:21" ht="15.75">
      <c r="A11" s="19">
        <v>9</v>
      </c>
      <c r="B11" s="21">
        <v>31.1</v>
      </c>
      <c r="C11" s="23">
        <v>4.489</v>
      </c>
      <c r="D11" s="23">
        <v>4.773</v>
      </c>
      <c r="E11" s="23">
        <f t="shared" si="2"/>
        <v>0.2839999999999998</v>
      </c>
      <c r="F11" s="23">
        <f t="shared" si="0"/>
        <v>1.1049999999999995</v>
      </c>
      <c r="G11" s="24">
        <f t="shared" si="3"/>
        <v>45.29394999999998</v>
      </c>
      <c r="H11" s="24">
        <f t="shared" si="4"/>
        <v>28.27694999999999</v>
      </c>
      <c r="I11" s="24">
        <f t="shared" si="1"/>
        <v>17.016999999999992</v>
      </c>
      <c r="J11" s="24">
        <f t="shared" si="5"/>
        <v>45.29394999999998</v>
      </c>
      <c r="K11" s="26">
        <f t="shared" si="6"/>
        <v>1.901454</v>
      </c>
      <c r="L11" s="26">
        <f t="shared" si="7"/>
        <v>77.94059946</v>
      </c>
      <c r="M11" s="68"/>
      <c r="N11" s="23">
        <v>8.685</v>
      </c>
      <c r="O11" s="23">
        <v>9.506</v>
      </c>
      <c r="P11" s="23">
        <f t="shared" si="8"/>
        <v>0.8209999999999997</v>
      </c>
      <c r="Q11" s="26">
        <f t="shared" si="9"/>
        <v>49.38314999999998</v>
      </c>
      <c r="R11" s="19">
        <v>9</v>
      </c>
      <c r="S11" s="78"/>
      <c r="T11" s="78"/>
      <c r="U11" s="78"/>
    </row>
    <row r="12" spans="1:21" ht="15.75">
      <c r="A12" s="19">
        <v>10</v>
      </c>
      <c r="B12" s="21">
        <v>31.2</v>
      </c>
      <c r="C12" s="29">
        <v>27.443</v>
      </c>
      <c r="D12" s="29">
        <v>28.459</v>
      </c>
      <c r="E12" s="23">
        <f t="shared" si="2"/>
        <v>1.0159999999999982</v>
      </c>
      <c r="F12" s="23">
        <f t="shared" si="0"/>
        <v>2.4469999999999956</v>
      </c>
      <c r="G12" s="24">
        <f t="shared" si="3"/>
        <v>100.30252999999982</v>
      </c>
      <c r="H12" s="24">
        <f t="shared" si="4"/>
        <v>62.618729999999886</v>
      </c>
      <c r="I12" s="24">
        <f t="shared" si="1"/>
        <v>37.683799999999934</v>
      </c>
      <c r="J12" s="24">
        <f t="shared" si="5"/>
        <v>100.30252999999982</v>
      </c>
      <c r="K12" s="26">
        <f t="shared" si="6"/>
        <v>1.907568</v>
      </c>
      <c r="L12" s="26">
        <f t="shared" si="7"/>
        <v>78.19121232</v>
      </c>
      <c r="M12" s="68"/>
      <c r="N12" s="23">
        <v>28.411</v>
      </c>
      <c r="O12" s="23">
        <v>29.842</v>
      </c>
      <c r="P12" s="23">
        <f t="shared" si="8"/>
        <v>1.4309999999999974</v>
      </c>
      <c r="Q12" s="26">
        <f t="shared" si="9"/>
        <v>86.07464999999983</v>
      </c>
      <c r="R12" s="19">
        <v>10</v>
      </c>
      <c r="S12" s="78"/>
      <c r="T12" s="78"/>
      <c r="U12" s="78"/>
    </row>
    <row r="13" spans="1:21" ht="15.75">
      <c r="A13" s="19">
        <v>11</v>
      </c>
      <c r="B13" s="21">
        <v>34.9</v>
      </c>
      <c r="C13" s="29">
        <v>69.277</v>
      </c>
      <c r="D13" s="29">
        <v>72.515</v>
      </c>
      <c r="E13" s="23">
        <f t="shared" si="2"/>
        <v>3.2379999999999995</v>
      </c>
      <c r="F13" s="23">
        <f t="shared" si="0"/>
        <v>5.082000000000001</v>
      </c>
      <c r="G13" s="24">
        <f t="shared" si="3"/>
        <v>208.31118000000004</v>
      </c>
      <c r="H13" s="24">
        <f t="shared" si="4"/>
        <v>130.04838</v>
      </c>
      <c r="I13" s="24">
        <f t="shared" si="1"/>
        <v>78.26280000000001</v>
      </c>
      <c r="J13" s="24">
        <f t="shared" si="5"/>
        <v>208.31118000000004</v>
      </c>
      <c r="K13" s="26">
        <f t="shared" si="6"/>
        <v>2.1337859999999997</v>
      </c>
      <c r="L13" s="26">
        <f t="shared" si="7"/>
        <v>87.46388814</v>
      </c>
      <c r="M13" s="68"/>
      <c r="N13" s="23">
        <v>47.357</v>
      </c>
      <c r="O13" s="23">
        <v>49.201</v>
      </c>
      <c r="P13" s="23">
        <f t="shared" si="8"/>
        <v>1.8440000000000012</v>
      </c>
      <c r="Q13" s="26">
        <f t="shared" si="9"/>
        <v>110.91660000000007</v>
      </c>
      <c r="R13" s="19">
        <v>11</v>
      </c>
      <c r="S13" s="78"/>
      <c r="T13" s="78"/>
      <c r="U13" s="78"/>
    </row>
    <row r="14" spans="1:21" ht="15.75">
      <c r="A14" s="85">
        <v>12</v>
      </c>
      <c r="B14" s="21">
        <v>46.6</v>
      </c>
      <c r="C14" s="29">
        <v>118.07</v>
      </c>
      <c r="D14" s="29">
        <v>123.388</v>
      </c>
      <c r="E14" s="23">
        <f t="shared" si="2"/>
        <v>5.318000000000012</v>
      </c>
      <c r="F14" s="23">
        <f t="shared" si="0"/>
        <v>11.011000000000024</v>
      </c>
      <c r="G14" s="24">
        <f t="shared" si="3"/>
        <v>451.340890000001</v>
      </c>
      <c r="H14" s="24">
        <f t="shared" si="4"/>
        <v>281.7714900000006</v>
      </c>
      <c r="I14" s="24">
        <f t="shared" si="1"/>
        <v>169.56940000000037</v>
      </c>
      <c r="J14" s="24">
        <f t="shared" si="5"/>
        <v>451.34089000000097</v>
      </c>
      <c r="K14" s="26">
        <f t="shared" si="6"/>
        <v>2.849124</v>
      </c>
      <c r="L14" s="26">
        <f t="shared" si="7"/>
        <v>116.78559276000001</v>
      </c>
      <c r="M14" s="68"/>
      <c r="N14" s="29">
        <v>88.07</v>
      </c>
      <c r="O14" s="29">
        <v>93.763</v>
      </c>
      <c r="P14" s="23">
        <f t="shared" si="8"/>
        <v>5.693000000000012</v>
      </c>
      <c r="Q14" s="26">
        <f t="shared" si="9"/>
        <v>342.4339500000007</v>
      </c>
      <c r="R14" s="19">
        <v>12</v>
      </c>
      <c r="S14" s="78"/>
      <c r="T14" s="78"/>
      <c r="U14" s="78"/>
    </row>
    <row r="15" spans="1:21" ht="15.75">
      <c r="A15" s="85">
        <v>13</v>
      </c>
      <c r="B15" s="21">
        <v>31.7</v>
      </c>
      <c r="C15" s="29">
        <v>7.987</v>
      </c>
      <c r="D15" s="29">
        <v>8.484</v>
      </c>
      <c r="E15" s="23">
        <f t="shared" si="2"/>
        <v>0.4969999999999999</v>
      </c>
      <c r="F15" s="23">
        <f t="shared" si="0"/>
        <v>1.2260000000000009</v>
      </c>
      <c r="G15" s="24">
        <f t="shared" si="3"/>
        <v>50.253740000000036</v>
      </c>
      <c r="H15" s="24">
        <f t="shared" si="4"/>
        <v>31.373340000000024</v>
      </c>
      <c r="I15" s="24">
        <f t="shared" si="1"/>
        <v>18.880400000000012</v>
      </c>
      <c r="J15" s="24">
        <f t="shared" si="5"/>
        <v>50.253740000000036</v>
      </c>
      <c r="K15" s="26">
        <f t="shared" si="6"/>
        <v>1.938138</v>
      </c>
      <c r="L15" s="26">
        <f t="shared" si="7"/>
        <v>79.44427662</v>
      </c>
      <c r="M15" s="68"/>
      <c r="N15" s="23">
        <v>15.987</v>
      </c>
      <c r="O15" s="23">
        <v>16.716</v>
      </c>
      <c r="P15" s="23">
        <f t="shared" si="8"/>
        <v>0.729000000000001</v>
      </c>
      <c r="Q15" s="26">
        <f t="shared" si="9"/>
        <v>43.84935000000006</v>
      </c>
      <c r="R15" s="19">
        <v>13</v>
      </c>
      <c r="S15" s="78"/>
      <c r="T15" s="78"/>
      <c r="U15" s="78"/>
    </row>
    <row r="16" spans="1:21" ht="15.75">
      <c r="A16" s="19">
        <v>14</v>
      </c>
      <c r="B16" s="21">
        <v>31.2</v>
      </c>
      <c r="C16" s="29">
        <v>21.97</v>
      </c>
      <c r="D16" s="29">
        <v>24.572</v>
      </c>
      <c r="E16" s="23">
        <f t="shared" si="2"/>
        <v>2.6020000000000003</v>
      </c>
      <c r="F16" s="23">
        <f t="shared" si="0"/>
        <v>4.1629999999999985</v>
      </c>
      <c r="G16" s="24">
        <f t="shared" si="3"/>
        <v>170.64136999999994</v>
      </c>
      <c r="H16" s="24">
        <f t="shared" si="4"/>
        <v>106.53116999999996</v>
      </c>
      <c r="I16" s="24">
        <f t="shared" si="1"/>
        <v>64.11019999999998</v>
      </c>
      <c r="J16" s="24">
        <f t="shared" si="5"/>
        <v>170.64136999999994</v>
      </c>
      <c r="K16" s="26">
        <f t="shared" si="6"/>
        <v>1.907568</v>
      </c>
      <c r="L16" s="26">
        <f t="shared" si="7"/>
        <v>78.19121232</v>
      </c>
      <c r="M16" s="68"/>
      <c r="N16" s="23">
        <v>14.839</v>
      </c>
      <c r="O16" s="23">
        <v>16.4</v>
      </c>
      <c r="P16" s="23">
        <f t="shared" si="8"/>
        <v>1.5609999999999982</v>
      </c>
      <c r="Q16" s="26">
        <f t="shared" si="9"/>
        <v>93.89414999999988</v>
      </c>
      <c r="R16" s="19">
        <v>14</v>
      </c>
      <c r="S16" s="78"/>
      <c r="T16" s="78"/>
      <c r="U16" s="78"/>
    </row>
    <row r="17" spans="1:21" ht="15.75">
      <c r="A17" s="19">
        <v>15</v>
      </c>
      <c r="B17" s="21">
        <v>35.1</v>
      </c>
      <c r="C17" s="23">
        <v>13.681</v>
      </c>
      <c r="D17" s="23">
        <v>15</v>
      </c>
      <c r="E17" s="23">
        <f t="shared" si="2"/>
        <v>1.3190000000000008</v>
      </c>
      <c r="F17" s="23">
        <f t="shared" si="0"/>
        <v>2.328000000000001</v>
      </c>
      <c r="G17" s="24">
        <f t="shared" si="3"/>
        <v>95.42472000000005</v>
      </c>
      <c r="H17" s="24">
        <f t="shared" si="4"/>
        <v>59.57352000000003</v>
      </c>
      <c r="I17" s="24">
        <f t="shared" si="1"/>
        <v>35.85120000000002</v>
      </c>
      <c r="J17" s="24">
        <f t="shared" si="5"/>
        <v>95.42472000000005</v>
      </c>
      <c r="K17" s="26">
        <f t="shared" si="6"/>
        <v>2.146014</v>
      </c>
      <c r="L17" s="26">
        <f t="shared" si="7"/>
        <v>87.96511386</v>
      </c>
      <c r="M17" s="68"/>
      <c r="N17" s="23">
        <v>24.991</v>
      </c>
      <c r="O17" s="23">
        <v>26</v>
      </c>
      <c r="P17" s="23">
        <f t="shared" si="8"/>
        <v>1.0090000000000003</v>
      </c>
      <c r="Q17" s="26">
        <f t="shared" si="9"/>
        <v>60.69135000000002</v>
      </c>
      <c r="R17" s="19">
        <v>15</v>
      </c>
      <c r="S17" s="78"/>
      <c r="T17" s="78"/>
      <c r="U17" s="78"/>
    </row>
    <row r="18" spans="1:21" ht="15.75">
      <c r="A18" s="19">
        <v>16</v>
      </c>
      <c r="B18" s="21">
        <v>47.3</v>
      </c>
      <c r="C18" s="29">
        <v>121.85</v>
      </c>
      <c r="D18" s="29">
        <v>136.917</v>
      </c>
      <c r="E18" s="23">
        <f t="shared" si="2"/>
        <v>15.067000000000007</v>
      </c>
      <c r="F18" s="23">
        <f t="shared" si="0"/>
        <v>26.158000000000015</v>
      </c>
      <c r="G18" s="24">
        <f t="shared" si="3"/>
        <v>1072.2164200000007</v>
      </c>
      <c r="H18" s="24">
        <f t="shared" si="4"/>
        <v>669.3832200000004</v>
      </c>
      <c r="I18" s="24">
        <f t="shared" si="1"/>
        <v>402.83320000000026</v>
      </c>
      <c r="J18" s="24">
        <f t="shared" si="5"/>
        <v>1072.2164200000007</v>
      </c>
      <c r="K18" s="26">
        <f t="shared" si="6"/>
        <v>2.8919219999999997</v>
      </c>
      <c r="L18" s="26">
        <f t="shared" si="7"/>
        <v>118.53988277999999</v>
      </c>
      <c r="M18" s="68"/>
      <c r="N18" s="29">
        <v>133.397</v>
      </c>
      <c r="O18" s="29">
        <v>144.488</v>
      </c>
      <c r="P18" s="23">
        <f t="shared" si="8"/>
        <v>11.091000000000008</v>
      </c>
      <c r="Q18" s="26">
        <f t="shared" si="9"/>
        <v>667.1236500000005</v>
      </c>
      <c r="R18" s="19">
        <v>16</v>
      </c>
      <c r="S18" s="78"/>
      <c r="T18" s="78"/>
      <c r="U18" s="78"/>
    </row>
    <row r="19" spans="1:21" ht="15.75">
      <c r="A19" s="66">
        <v>17</v>
      </c>
      <c r="B19" s="21">
        <v>31.7</v>
      </c>
      <c r="C19" s="23">
        <v>4.538</v>
      </c>
      <c r="D19" s="23">
        <v>12.936</v>
      </c>
      <c r="E19" s="23">
        <f t="shared" si="2"/>
        <v>8.398</v>
      </c>
      <c r="F19" s="23">
        <f t="shared" si="0"/>
        <v>9.024999999999999</v>
      </c>
      <c r="G19" s="24">
        <f t="shared" si="3"/>
        <v>369.93474999999995</v>
      </c>
      <c r="H19" s="24">
        <f t="shared" si="4"/>
        <v>230.94974999999997</v>
      </c>
      <c r="I19" s="24">
        <f t="shared" si="1"/>
        <v>138.98499999999999</v>
      </c>
      <c r="J19" s="24">
        <f t="shared" si="5"/>
        <v>369.93474999999995</v>
      </c>
      <c r="K19" s="26">
        <f t="shared" si="6"/>
        <v>1.938138</v>
      </c>
      <c r="L19" s="26">
        <f t="shared" si="7"/>
        <v>79.44427662</v>
      </c>
      <c r="M19" s="68"/>
      <c r="N19" s="23">
        <v>2.79</v>
      </c>
      <c r="O19" s="23">
        <v>3.417</v>
      </c>
      <c r="P19" s="23">
        <f t="shared" si="8"/>
        <v>0.6269999999999998</v>
      </c>
      <c r="Q19" s="26">
        <f t="shared" si="9"/>
        <v>37.714049999999986</v>
      </c>
      <c r="R19" s="66">
        <v>17</v>
      </c>
      <c r="S19" s="78"/>
      <c r="T19" s="78"/>
      <c r="U19" s="78"/>
    </row>
    <row r="20" spans="1:21" ht="15.75">
      <c r="A20" s="19">
        <v>18</v>
      </c>
      <c r="B20" s="21">
        <v>31.3</v>
      </c>
      <c r="C20" s="29">
        <v>358.927</v>
      </c>
      <c r="D20" s="29">
        <v>363</v>
      </c>
      <c r="E20" s="23">
        <f t="shared" si="2"/>
        <v>4.072999999999979</v>
      </c>
      <c r="F20" s="23">
        <f t="shared" si="0"/>
        <v>4.335999999999956</v>
      </c>
      <c r="G20" s="24">
        <f t="shared" si="3"/>
        <v>177.7326399999982</v>
      </c>
      <c r="H20" s="24">
        <f t="shared" si="4"/>
        <v>110.95823999999887</v>
      </c>
      <c r="I20" s="24">
        <f t="shared" si="1"/>
        <v>66.77439999999932</v>
      </c>
      <c r="J20" s="24">
        <f t="shared" si="5"/>
        <v>177.73263999999818</v>
      </c>
      <c r="K20" s="26">
        <f t="shared" si="6"/>
        <v>1.913682</v>
      </c>
      <c r="L20" s="26">
        <f t="shared" si="7"/>
        <v>78.44182518000001</v>
      </c>
      <c r="M20" s="68"/>
      <c r="N20" s="22">
        <v>399.737</v>
      </c>
      <c r="O20" s="22">
        <v>400</v>
      </c>
      <c r="P20" s="23">
        <f t="shared" si="8"/>
        <v>0.2629999999999768</v>
      </c>
      <c r="Q20" s="26">
        <f t="shared" si="9"/>
        <v>15.819449999998605</v>
      </c>
      <c r="R20" s="19">
        <v>18</v>
      </c>
      <c r="S20" s="78"/>
      <c r="T20" s="78"/>
      <c r="U20" s="78"/>
    </row>
    <row r="21" spans="1:21" ht="15.75">
      <c r="A21" s="63">
        <v>19</v>
      </c>
      <c r="B21" s="64">
        <v>35.5</v>
      </c>
      <c r="C21" s="23">
        <v>27.379</v>
      </c>
      <c r="D21" s="23">
        <v>30.842</v>
      </c>
      <c r="E21" s="23">
        <f t="shared" si="2"/>
        <v>3.4629999999999974</v>
      </c>
      <c r="F21" s="23">
        <f t="shared" si="0"/>
        <v>6.902999999999995</v>
      </c>
      <c r="G21" s="24">
        <f t="shared" si="3"/>
        <v>282.9539699999998</v>
      </c>
      <c r="H21" s="24">
        <f t="shared" si="4"/>
        <v>176.64776999999987</v>
      </c>
      <c r="I21" s="24">
        <f t="shared" si="1"/>
        <v>106.30619999999993</v>
      </c>
      <c r="J21" s="24">
        <f t="shared" si="5"/>
        <v>282.9539699999998</v>
      </c>
      <c r="K21" s="26">
        <f t="shared" si="6"/>
        <v>2.17047</v>
      </c>
      <c r="L21" s="26">
        <f t="shared" si="7"/>
        <v>88.9675653</v>
      </c>
      <c r="M21" s="68"/>
      <c r="N21" s="23">
        <v>46.808</v>
      </c>
      <c r="O21" s="23">
        <v>50.248</v>
      </c>
      <c r="P21" s="23">
        <f t="shared" si="8"/>
        <v>3.4399999999999977</v>
      </c>
      <c r="Q21" s="26">
        <f t="shared" si="9"/>
        <v>206.91599999999985</v>
      </c>
      <c r="R21" s="63">
        <v>19</v>
      </c>
      <c r="S21" s="78"/>
      <c r="T21" s="78"/>
      <c r="U21" s="78"/>
    </row>
    <row r="22" spans="1:25" ht="15.75">
      <c r="A22" s="19">
        <v>20</v>
      </c>
      <c r="B22" s="21">
        <v>47.3</v>
      </c>
      <c r="C22" s="22">
        <v>63.3</v>
      </c>
      <c r="D22" s="22">
        <v>66.39</v>
      </c>
      <c r="E22" s="23">
        <f t="shared" si="2"/>
        <v>3.0900000000000034</v>
      </c>
      <c r="F22" s="23">
        <f t="shared" si="0"/>
        <v>4.980000000000004</v>
      </c>
      <c r="G22" s="24">
        <f t="shared" si="3"/>
        <v>204.13020000000017</v>
      </c>
      <c r="H22" s="24">
        <f t="shared" si="4"/>
        <v>127.4382000000001</v>
      </c>
      <c r="I22" s="24">
        <f t="shared" si="1"/>
        <v>76.69200000000006</v>
      </c>
      <c r="J22" s="24">
        <f t="shared" si="5"/>
        <v>204.13020000000017</v>
      </c>
      <c r="K22" s="26">
        <f t="shared" si="6"/>
        <v>2.8919219999999997</v>
      </c>
      <c r="L22" s="26">
        <f t="shared" si="7"/>
        <v>118.53988277999999</v>
      </c>
      <c r="M22" s="68"/>
      <c r="N22" s="22">
        <v>93.05</v>
      </c>
      <c r="O22" s="22">
        <v>94.94</v>
      </c>
      <c r="P22" s="23">
        <f t="shared" si="8"/>
        <v>1.8900000000000006</v>
      </c>
      <c r="Q22" s="26">
        <f t="shared" si="9"/>
        <v>113.68350000000004</v>
      </c>
      <c r="R22" s="19">
        <v>20</v>
      </c>
      <c r="S22" s="44"/>
      <c r="T22" s="44"/>
      <c r="U22" s="44"/>
      <c r="V22" s="32"/>
      <c r="W22" s="32"/>
      <c r="X22" s="3"/>
      <c r="Y22" s="3"/>
    </row>
    <row r="23" spans="1:25" ht="15.75">
      <c r="A23" s="21"/>
      <c r="B23" s="19">
        <f>SUM(B3:B22)</f>
        <v>720.5999999999999</v>
      </c>
      <c r="C23" s="19"/>
      <c r="D23" s="19"/>
      <c r="E23" s="23">
        <f>SUM(E3:E22)</f>
        <v>78.352</v>
      </c>
      <c r="F23" s="31">
        <f>SUM(F3:F22)</f>
        <v>126.07000000000001</v>
      </c>
      <c r="G23" s="24">
        <f t="shared" si="3"/>
        <v>5167.609300000001</v>
      </c>
      <c r="H23" s="24">
        <f t="shared" si="4"/>
        <v>3226.1313</v>
      </c>
      <c r="I23" s="24">
        <f t="shared" si="1"/>
        <v>1941.478</v>
      </c>
      <c r="J23" s="24">
        <f t="shared" si="5"/>
        <v>5167.6093</v>
      </c>
      <c r="K23" s="26">
        <f t="shared" si="6"/>
        <v>44.057483999999995</v>
      </c>
      <c r="L23" s="26">
        <f t="shared" si="7"/>
        <v>1805.91626916</v>
      </c>
      <c r="M23" s="68"/>
      <c r="N23" s="21"/>
      <c r="O23" s="19" t="s">
        <v>10</v>
      </c>
      <c r="P23" s="31">
        <f>SUM(P3:P22)</f>
        <v>47.718</v>
      </c>
      <c r="Q23" s="26">
        <f t="shared" si="9"/>
        <v>2870.2377</v>
      </c>
      <c r="S23" s="44"/>
      <c r="T23" s="44"/>
      <c r="U23" s="44"/>
      <c r="V23" s="32"/>
      <c r="W23" s="32"/>
      <c r="X23" s="32"/>
      <c r="Y23" s="3"/>
    </row>
    <row r="24" spans="3:25" ht="15.75">
      <c r="C24" s="1"/>
      <c r="D24" s="62"/>
      <c r="L24" s="2"/>
      <c r="S24" s="96"/>
      <c r="T24" s="46"/>
      <c r="U24" s="46"/>
      <c r="V24" s="34"/>
      <c r="W24" s="35"/>
      <c r="X24" s="90"/>
      <c r="Y24" s="3"/>
    </row>
    <row r="25" spans="3:25" ht="23.25">
      <c r="C25" s="79"/>
      <c r="D25" s="79"/>
      <c r="E25" s="79"/>
      <c r="G25" s="79"/>
      <c r="S25" s="47"/>
      <c r="T25" s="77"/>
      <c r="U25" s="77"/>
      <c r="V25" s="34"/>
      <c r="W25" s="35"/>
      <c r="X25" s="90"/>
      <c r="Y25" s="3"/>
    </row>
    <row r="26" spans="4:25" ht="15.75">
      <c r="D26" s="62"/>
      <c r="E26" s="62"/>
      <c r="F26" s="62"/>
      <c r="G26" s="62"/>
      <c r="L26" s="57"/>
      <c r="M26" s="62"/>
      <c r="N26" s="62"/>
      <c r="O26" s="62"/>
      <c r="P26" s="62"/>
      <c r="S26" s="47"/>
      <c r="T26" s="46"/>
      <c r="U26" s="46"/>
      <c r="V26" s="34"/>
      <c r="W26" s="35"/>
      <c r="X26" s="32"/>
      <c r="Y26" s="3"/>
    </row>
    <row r="27" spans="13:25" ht="15.75">
      <c r="M27" s="62"/>
      <c r="N27" s="62"/>
      <c r="O27" s="62"/>
      <c r="P27" s="62"/>
      <c r="S27" s="47"/>
      <c r="T27" s="77"/>
      <c r="U27" s="77"/>
      <c r="V27" s="34"/>
      <c r="W27" s="35"/>
      <c r="X27" s="32"/>
      <c r="Y27" s="3"/>
    </row>
    <row r="28" spans="1:25" ht="15.75">
      <c r="A28" s="4"/>
      <c r="B28" s="4"/>
      <c r="C28" s="77"/>
      <c r="D28" s="77"/>
      <c r="K28" s="4"/>
      <c r="L28" s="4"/>
      <c r="M28" s="4"/>
      <c r="N28" s="77"/>
      <c r="O28" s="77"/>
      <c r="P28" s="78"/>
      <c r="Q28" s="10"/>
      <c r="R28" s="78"/>
      <c r="S28" s="47"/>
      <c r="T28" s="77"/>
      <c r="U28" s="77"/>
      <c r="V28" s="34"/>
      <c r="W28" s="35"/>
      <c r="X28" s="90"/>
      <c r="Y28" s="3"/>
    </row>
    <row r="29" spans="1:25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0"/>
      <c r="O29" s="10"/>
      <c r="P29" s="10"/>
      <c r="Q29" s="10"/>
      <c r="R29" s="78"/>
      <c r="S29" s="47"/>
      <c r="T29" s="77"/>
      <c r="U29" s="77"/>
      <c r="V29" s="34"/>
      <c r="W29" s="35"/>
      <c r="X29" s="90"/>
      <c r="Y29" s="3"/>
    </row>
    <row r="30" spans="1:25" ht="15.75">
      <c r="A30" s="4"/>
      <c r="B30" s="5"/>
      <c r="C30" s="14"/>
      <c r="D30" s="14"/>
      <c r="E30" s="6"/>
      <c r="F30" s="6"/>
      <c r="G30" s="7"/>
      <c r="H30" s="7"/>
      <c r="I30" s="7"/>
      <c r="J30" s="7"/>
      <c r="K30" s="7"/>
      <c r="L30" s="7"/>
      <c r="M30" s="4"/>
      <c r="N30" s="6"/>
      <c r="O30" s="6"/>
      <c r="P30" s="6"/>
      <c r="Q30" s="7"/>
      <c r="S30" s="47"/>
      <c r="T30" s="46"/>
      <c r="U30" s="46"/>
      <c r="V30" s="34"/>
      <c r="W30" s="35"/>
      <c r="X30" s="90"/>
      <c r="Y30" s="3"/>
    </row>
    <row r="31" spans="1:25" ht="15.75">
      <c r="A31" s="4"/>
      <c r="B31" s="8"/>
      <c r="C31" s="6"/>
      <c r="D31" s="6"/>
      <c r="E31" s="6"/>
      <c r="F31" s="6"/>
      <c r="G31" s="7"/>
      <c r="H31" s="7"/>
      <c r="I31" s="7"/>
      <c r="J31" s="7"/>
      <c r="K31" s="7"/>
      <c r="L31" s="7"/>
      <c r="M31" s="9"/>
      <c r="N31" s="6"/>
      <c r="O31" s="6"/>
      <c r="P31" s="6"/>
      <c r="Q31" s="7"/>
      <c r="S31" s="47"/>
      <c r="T31" s="46"/>
      <c r="U31" s="46"/>
      <c r="V31" s="34"/>
      <c r="W31" s="35"/>
      <c r="X31" s="90"/>
      <c r="Y31" s="3"/>
    </row>
    <row r="32" spans="1:25" ht="15.75">
      <c r="A32" s="4"/>
      <c r="B32" s="8"/>
      <c r="C32" s="6"/>
      <c r="D32" s="6"/>
      <c r="E32" s="71"/>
      <c r="F32" s="6"/>
      <c r="G32" s="7"/>
      <c r="H32" s="7"/>
      <c r="I32" s="7"/>
      <c r="J32" s="7"/>
      <c r="K32" s="7"/>
      <c r="L32" s="7"/>
      <c r="M32" s="9"/>
      <c r="N32" s="6"/>
      <c r="O32" s="6"/>
      <c r="P32" s="6"/>
      <c r="Q32" s="7"/>
      <c r="S32" s="47"/>
      <c r="T32" s="46"/>
      <c r="U32" s="46"/>
      <c r="V32" s="34"/>
      <c r="W32" s="35"/>
      <c r="X32" s="32"/>
      <c r="Y32" s="3"/>
    </row>
    <row r="33" spans="1:25" ht="15.75">
      <c r="A33" s="4"/>
      <c r="B33" s="5"/>
      <c r="C33" s="6"/>
      <c r="D33" s="6"/>
      <c r="E33" s="6"/>
      <c r="F33" s="6"/>
      <c r="G33" s="7"/>
      <c r="H33" s="7"/>
      <c r="I33" s="7"/>
      <c r="J33" s="7"/>
      <c r="K33" s="7"/>
      <c r="L33" s="7"/>
      <c r="M33" s="9"/>
      <c r="N33" s="6"/>
      <c r="O33" s="6"/>
      <c r="P33" s="6"/>
      <c r="Q33" s="7"/>
      <c r="S33" s="47"/>
      <c r="T33" s="46"/>
      <c r="U33" s="46"/>
      <c r="V33" s="34"/>
      <c r="W33" s="35"/>
      <c r="X33" s="32"/>
      <c r="Y33" s="3"/>
    </row>
    <row r="34" spans="1:25" ht="15.75">
      <c r="A34" s="32"/>
      <c r="B34" s="33"/>
      <c r="C34" s="34"/>
      <c r="D34" s="34"/>
      <c r="E34" s="34"/>
      <c r="F34" s="34"/>
      <c r="G34" s="35"/>
      <c r="H34" s="35"/>
      <c r="I34" s="35"/>
      <c r="J34" s="35"/>
      <c r="K34" s="35"/>
      <c r="L34" s="35"/>
      <c r="M34" s="36"/>
      <c r="N34" s="34"/>
      <c r="O34" s="34"/>
      <c r="P34" s="34"/>
      <c r="Q34" s="35"/>
      <c r="S34" s="47"/>
      <c r="T34" s="46"/>
      <c r="U34" s="46"/>
      <c r="V34" s="34"/>
      <c r="W34" s="35"/>
      <c r="X34" s="32"/>
      <c r="Y34" s="3"/>
    </row>
    <row r="35" spans="1:25" ht="15.75">
      <c r="A35" s="18" t="s">
        <v>5</v>
      </c>
      <c r="B35" s="18"/>
      <c r="C35" s="18"/>
      <c r="D35" s="19" t="s">
        <v>20</v>
      </c>
      <c r="E35" s="18" t="s">
        <v>31</v>
      </c>
      <c r="F35" s="18"/>
      <c r="G35" s="19" t="s">
        <v>6</v>
      </c>
      <c r="H35" s="19" t="s">
        <v>27</v>
      </c>
      <c r="I35" s="19" t="s">
        <v>26</v>
      </c>
      <c r="J35" s="19" t="s">
        <v>6</v>
      </c>
      <c r="K35" s="19" t="s">
        <v>30</v>
      </c>
      <c r="L35" s="19" t="s">
        <v>6</v>
      </c>
      <c r="M35" s="18"/>
      <c r="N35" s="18" t="s">
        <v>8</v>
      </c>
      <c r="O35" s="18"/>
      <c r="P35" s="19" t="s">
        <v>20</v>
      </c>
      <c r="Q35" s="18" t="s">
        <v>31</v>
      </c>
      <c r="S35" s="47"/>
      <c r="T35" s="77"/>
      <c r="U35" s="77"/>
      <c r="V35" s="34"/>
      <c r="W35" s="35"/>
      <c r="X35" s="32"/>
      <c r="Y35" s="3"/>
    </row>
    <row r="36" spans="1:25" ht="15.75">
      <c r="A36" s="19" t="s">
        <v>0</v>
      </c>
      <c r="B36" s="19" t="s">
        <v>1</v>
      </c>
      <c r="C36" s="19" t="s">
        <v>2</v>
      </c>
      <c r="D36" s="19" t="s">
        <v>3</v>
      </c>
      <c r="E36" s="20" t="s">
        <v>4</v>
      </c>
      <c r="F36" s="20" t="s">
        <v>11</v>
      </c>
      <c r="G36" s="19">
        <v>40.99</v>
      </c>
      <c r="H36" s="19">
        <v>25.59</v>
      </c>
      <c r="I36" s="19">
        <v>15.4</v>
      </c>
      <c r="J36" s="19" t="s">
        <v>14</v>
      </c>
      <c r="K36" s="19" t="s">
        <v>32</v>
      </c>
      <c r="L36" s="19" t="s">
        <v>22</v>
      </c>
      <c r="M36" s="18"/>
      <c r="N36" s="19" t="s">
        <v>2</v>
      </c>
      <c r="O36" s="19" t="s">
        <v>3</v>
      </c>
      <c r="P36" s="20" t="s">
        <v>4</v>
      </c>
      <c r="Q36" s="19">
        <v>60.15</v>
      </c>
      <c r="R36" s="19" t="s">
        <v>0</v>
      </c>
      <c r="S36" s="47"/>
      <c r="T36" s="46"/>
      <c r="U36" s="46"/>
      <c r="V36" s="34"/>
      <c r="W36" s="35"/>
      <c r="X36" s="32"/>
      <c r="Y36" s="3"/>
    </row>
    <row r="37" spans="1:25" ht="15.75">
      <c r="A37" s="84">
        <v>21</v>
      </c>
      <c r="B37" s="39">
        <v>46.3</v>
      </c>
      <c r="C37" s="56">
        <v>5</v>
      </c>
      <c r="D37" s="56">
        <v>5</v>
      </c>
      <c r="E37" s="38">
        <f>D37-C37</f>
        <v>0</v>
      </c>
      <c r="F37" s="38">
        <f aca="true" t="shared" si="10" ref="F37:F52">E37+P37</f>
        <v>0</v>
      </c>
      <c r="G37" s="26">
        <f>40.99*F37</f>
        <v>0</v>
      </c>
      <c r="H37" s="26">
        <f>25.59*F37</f>
        <v>0</v>
      </c>
      <c r="I37" s="26">
        <f aca="true" t="shared" si="11" ref="I37:I52">15.4*F37</f>
        <v>0</v>
      </c>
      <c r="J37" s="26">
        <f>H37+I37</f>
        <v>0</v>
      </c>
      <c r="K37" s="26">
        <f>0.06114*B37</f>
        <v>2.8307819999999997</v>
      </c>
      <c r="L37" s="25">
        <f>K37*40.99</f>
        <v>116.03375417999999</v>
      </c>
      <c r="M37" s="68"/>
      <c r="N37" s="23">
        <v>2.5</v>
      </c>
      <c r="O37" s="23">
        <v>2.5</v>
      </c>
      <c r="P37" s="23">
        <f>O37-N37</f>
        <v>0</v>
      </c>
      <c r="Q37" s="26">
        <f>60.15*P37</f>
        <v>0</v>
      </c>
      <c r="R37" s="65">
        <v>21</v>
      </c>
      <c r="S37" s="47"/>
      <c r="T37" s="46"/>
      <c r="U37" s="46"/>
      <c r="V37" s="34"/>
      <c r="W37" s="35"/>
      <c r="X37" s="32"/>
      <c r="Y37" s="3"/>
    </row>
    <row r="38" spans="1:25" ht="15.75">
      <c r="A38" s="86">
        <v>22</v>
      </c>
      <c r="B38" s="39">
        <v>30.2</v>
      </c>
      <c r="C38" s="22">
        <v>32.922</v>
      </c>
      <c r="D38" s="22">
        <v>39.687</v>
      </c>
      <c r="E38" s="38">
        <f aca="true" t="shared" si="12" ref="E38:E51">D38-C38</f>
        <v>6.765000000000001</v>
      </c>
      <c r="F38" s="38">
        <f t="shared" si="10"/>
        <v>9.55</v>
      </c>
      <c r="G38" s="26">
        <f aca="true" t="shared" si="13" ref="G38:G52">40.99*F38</f>
        <v>391.45450000000005</v>
      </c>
      <c r="H38" s="26">
        <f aca="true" t="shared" si="14" ref="H38:H52">25.59*F38</f>
        <v>244.3845</v>
      </c>
      <c r="I38" s="26">
        <f t="shared" si="11"/>
        <v>147.07000000000002</v>
      </c>
      <c r="J38" s="26">
        <f aca="true" t="shared" si="15" ref="J38:J52">H38+I38</f>
        <v>391.45450000000005</v>
      </c>
      <c r="K38" s="26">
        <f aca="true" t="shared" si="16" ref="K38:K52">0.06114*B38</f>
        <v>1.846428</v>
      </c>
      <c r="L38" s="25">
        <f aca="true" t="shared" si="17" ref="L38:L52">K38*40.99</f>
        <v>75.68508372000001</v>
      </c>
      <c r="M38" s="68"/>
      <c r="N38" s="23">
        <v>20.927</v>
      </c>
      <c r="O38" s="23">
        <v>23.712</v>
      </c>
      <c r="P38" s="23">
        <f aca="true" t="shared" si="18" ref="P38:P51">O38-N38</f>
        <v>2.785</v>
      </c>
      <c r="Q38" s="26">
        <f aca="true" t="shared" si="19" ref="Q38:Q52">60.15*P38</f>
        <v>167.51775</v>
      </c>
      <c r="R38" s="65">
        <v>22</v>
      </c>
      <c r="S38" s="47"/>
      <c r="T38" s="46"/>
      <c r="U38" s="46"/>
      <c r="V38" s="34"/>
      <c r="W38" s="35"/>
      <c r="X38" s="32"/>
      <c r="Y38" s="3"/>
    </row>
    <row r="39" spans="1:25" ht="15.75">
      <c r="A39" s="19">
        <v>23</v>
      </c>
      <c r="B39" s="39">
        <v>45.8</v>
      </c>
      <c r="C39" s="29">
        <v>133.057</v>
      </c>
      <c r="D39" s="29">
        <v>137.57</v>
      </c>
      <c r="E39" s="38">
        <f t="shared" si="12"/>
        <v>4.513000000000005</v>
      </c>
      <c r="F39" s="38">
        <f t="shared" si="10"/>
        <v>7.367000000000019</v>
      </c>
      <c r="G39" s="26">
        <f t="shared" si="13"/>
        <v>301.9733300000008</v>
      </c>
      <c r="H39" s="26">
        <f t="shared" si="14"/>
        <v>188.52153000000047</v>
      </c>
      <c r="I39" s="26">
        <f t="shared" si="11"/>
        <v>113.45180000000029</v>
      </c>
      <c r="J39" s="26">
        <f t="shared" si="15"/>
        <v>301.9733300000008</v>
      </c>
      <c r="K39" s="26">
        <f t="shared" si="16"/>
        <v>2.8002119999999997</v>
      </c>
      <c r="L39" s="25">
        <f t="shared" si="17"/>
        <v>114.78068988</v>
      </c>
      <c r="M39" s="68"/>
      <c r="N39" s="23">
        <v>147.766</v>
      </c>
      <c r="O39" s="23">
        <v>150.62</v>
      </c>
      <c r="P39" s="23">
        <f t="shared" si="18"/>
        <v>2.8540000000000134</v>
      </c>
      <c r="Q39" s="26">
        <f t="shared" si="19"/>
        <v>171.6681000000008</v>
      </c>
      <c r="R39" s="19">
        <v>23</v>
      </c>
      <c r="S39" s="47"/>
      <c r="T39" s="77"/>
      <c r="U39" s="77"/>
      <c r="V39" s="34"/>
      <c r="W39" s="35"/>
      <c r="X39" s="32"/>
      <c r="Y39" s="3"/>
    </row>
    <row r="40" spans="1:25" ht="15.75">
      <c r="A40" s="19">
        <v>24</v>
      </c>
      <c r="B40" s="39">
        <v>46.3</v>
      </c>
      <c r="C40" s="23">
        <v>79.79</v>
      </c>
      <c r="D40" s="23">
        <v>81.979</v>
      </c>
      <c r="E40" s="38">
        <f t="shared" si="12"/>
        <v>2.188999999999993</v>
      </c>
      <c r="F40" s="38">
        <f t="shared" si="10"/>
        <v>2.668999999999997</v>
      </c>
      <c r="G40" s="26">
        <f t="shared" si="13"/>
        <v>109.40230999999989</v>
      </c>
      <c r="H40" s="26">
        <f t="shared" si="14"/>
        <v>68.29970999999992</v>
      </c>
      <c r="I40" s="26">
        <f t="shared" si="11"/>
        <v>41.10259999999995</v>
      </c>
      <c r="J40" s="26">
        <f t="shared" si="15"/>
        <v>109.40230999999987</v>
      </c>
      <c r="K40" s="26">
        <f t="shared" si="16"/>
        <v>2.8307819999999997</v>
      </c>
      <c r="L40" s="25">
        <f t="shared" si="17"/>
        <v>116.03375417999999</v>
      </c>
      <c r="M40" s="68"/>
      <c r="N40" s="23">
        <v>57.15</v>
      </c>
      <c r="O40" s="23">
        <v>57.63</v>
      </c>
      <c r="P40" s="23">
        <f t="shared" si="18"/>
        <v>0.480000000000004</v>
      </c>
      <c r="Q40" s="26">
        <f t="shared" si="19"/>
        <v>28.872000000000238</v>
      </c>
      <c r="R40" s="19">
        <v>24</v>
      </c>
      <c r="S40" s="47"/>
      <c r="T40" s="46"/>
      <c r="U40" s="46"/>
      <c r="V40" s="34"/>
      <c r="W40" s="35"/>
      <c r="X40" s="90"/>
      <c r="Y40" s="3"/>
    </row>
    <row r="41" spans="1:25" ht="15.75">
      <c r="A41" s="85">
        <v>25</v>
      </c>
      <c r="B41" s="39">
        <v>30.5</v>
      </c>
      <c r="C41" s="29">
        <v>232.42</v>
      </c>
      <c r="D41" s="29">
        <v>240.388</v>
      </c>
      <c r="E41" s="38">
        <f t="shared" si="12"/>
        <v>7.968000000000018</v>
      </c>
      <c r="F41" s="38">
        <f t="shared" si="10"/>
        <v>7.968000000000018</v>
      </c>
      <c r="G41" s="26">
        <f t="shared" si="13"/>
        <v>326.60832000000073</v>
      </c>
      <c r="H41" s="26">
        <f t="shared" si="14"/>
        <v>203.90112000000045</v>
      </c>
      <c r="I41" s="26">
        <f t="shared" si="11"/>
        <v>122.70720000000027</v>
      </c>
      <c r="J41" s="26">
        <f t="shared" si="15"/>
        <v>326.60832000000073</v>
      </c>
      <c r="K41" s="26">
        <f t="shared" si="16"/>
        <v>1.86477</v>
      </c>
      <c r="L41" s="25">
        <f t="shared" si="17"/>
        <v>76.4369223</v>
      </c>
      <c r="M41" s="68"/>
      <c r="N41" s="23">
        <v>10</v>
      </c>
      <c r="O41" s="23">
        <v>10</v>
      </c>
      <c r="P41" s="23">
        <f t="shared" si="18"/>
        <v>0</v>
      </c>
      <c r="Q41" s="26">
        <f t="shared" si="19"/>
        <v>0</v>
      </c>
      <c r="R41" s="19">
        <v>25</v>
      </c>
      <c r="S41" s="47"/>
      <c r="T41" s="77"/>
      <c r="U41" s="77"/>
      <c r="V41" s="34"/>
      <c r="W41" s="35"/>
      <c r="X41" s="32"/>
      <c r="Y41" s="3"/>
    </row>
    <row r="42" spans="1:25" ht="15.75">
      <c r="A42" s="19">
        <v>26</v>
      </c>
      <c r="B42" s="39">
        <v>45.1</v>
      </c>
      <c r="C42" s="23">
        <v>293.361</v>
      </c>
      <c r="D42" s="23">
        <v>300.485</v>
      </c>
      <c r="E42" s="38">
        <f t="shared" si="12"/>
        <v>7.124000000000024</v>
      </c>
      <c r="F42" s="38">
        <f t="shared" si="10"/>
        <v>8.863000000000024</v>
      </c>
      <c r="G42" s="26">
        <f t="shared" si="13"/>
        <v>363.29437000000104</v>
      </c>
      <c r="H42" s="26">
        <f t="shared" si="14"/>
        <v>226.80417000000062</v>
      </c>
      <c r="I42" s="26">
        <f t="shared" si="11"/>
        <v>136.49020000000039</v>
      </c>
      <c r="J42" s="26">
        <f t="shared" si="15"/>
        <v>363.294370000001</v>
      </c>
      <c r="K42" s="26">
        <f t="shared" si="16"/>
        <v>2.7574140000000003</v>
      </c>
      <c r="L42" s="25">
        <f t="shared" si="17"/>
        <v>113.02639986000001</v>
      </c>
      <c r="M42" s="68"/>
      <c r="N42" s="23">
        <v>22.332</v>
      </c>
      <c r="O42" s="23">
        <v>24.071</v>
      </c>
      <c r="P42" s="23">
        <f t="shared" si="18"/>
        <v>1.7390000000000008</v>
      </c>
      <c r="Q42" s="26">
        <f t="shared" si="19"/>
        <v>104.60085000000004</v>
      </c>
      <c r="R42" s="19">
        <v>26</v>
      </c>
      <c r="S42" s="47"/>
      <c r="T42" s="46"/>
      <c r="U42" s="46"/>
      <c r="V42" s="34"/>
      <c r="W42" s="35"/>
      <c r="X42" s="44"/>
      <c r="Y42" s="3"/>
    </row>
    <row r="43" spans="1:25" ht="15.75">
      <c r="A43" s="19">
        <v>27</v>
      </c>
      <c r="B43" s="39">
        <v>45.6</v>
      </c>
      <c r="C43" s="23">
        <v>10.444</v>
      </c>
      <c r="D43" s="23">
        <v>11.68</v>
      </c>
      <c r="E43" s="38">
        <f t="shared" si="12"/>
        <v>1.2359999999999989</v>
      </c>
      <c r="F43" s="38">
        <f t="shared" si="10"/>
        <v>1.7720000000000002</v>
      </c>
      <c r="G43" s="26">
        <f t="shared" si="13"/>
        <v>72.63428000000002</v>
      </c>
      <c r="H43" s="26">
        <f t="shared" si="14"/>
        <v>45.34548000000001</v>
      </c>
      <c r="I43" s="26">
        <f t="shared" si="11"/>
        <v>27.288800000000005</v>
      </c>
      <c r="J43" s="26">
        <f t="shared" si="15"/>
        <v>72.63428000000002</v>
      </c>
      <c r="K43" s="26">
        <f t="shared" si="16"/>
        <v>2.7879840000000002</v>
      </c>
      <c r="L43" s="25">
        <f t="shared" si="17"/>
        <v>114.27946416000002</v>
      </c>
      <c r="M43" s="68"/>
      <c r="N43" s="23">
        <v>10.649</v>
      </c>
      <c r="O43" s="23">
        <v>11.185</v>
      </c>
      <c r="P43" s="23">
        <f t="shared" si="18"/>
        <v>0.5360000000000014</v>
      </c>
      <c r="Q43" s="26">
        <f t="shared" si="19"/>
        <v>32.24040000000008</v>
      </c>
      <c r="R43" s="19">
        <v>27</v>
      </c>
      <c r="S43" s="47"/>
      <c r="T43" s="77"/>
      <c r="U43" s="77"/>
      <c r="V43" s="34"/>
      <c r="W43" s="35"/>
      <c r="X43" s="32"/>
      <c r="Y43" s="3"/>
    </row>
    <row r="44" spans="1:25" ht="15.75">
      <c r="A44" s="19">
        <v>28</v>
      </c>
      <c r="B44" s="39">
        <v>30.2</v>
      </c>
      <c r="C44" s="29">
        <v>65.607</v>
      </c>
      <c r="D44" s="29">
        <v>74.281</v>
      </c>
      <c r="E44" s="38">
        <f t="shared" si="12"/>
        <v>8.674000000000007</v>
      </c>
      <c r="F44" s="38">
        <f t="shared" si="10"/>
        <v>13.009000000000007</v>
      </c>
      <c r="G44" s="26">
        <f t="shared" si="13"/>
        <v>533.2389100000004</v>
      </c>
      <c r="H44" s="26">
        <f t="shared" si="14"/>
        <v>332.90031000000016</v>
      </c>
      <c r="I44" s="26">
        <f t="shared" si="11"/>
        <v>200.33860000000013</v>
      </c>
      <c r="J44" s="26">
        <f t="shared" si="15"/>
        <v>533.2389100000003</v>
      </c>
      <c r="K44" s="26">
        <f t="shared" si="16"/>
        <v>1.846428</v>
      </c>
      <c r="L44" s="25">
        <f t="shared" si="17"/>
        <v>75.68508372000001</v>
      </c>
      <c r="M44" s="68"/>
      <c r="N44" s="29">
        <v>45.768</v>
      </c>
      <c r="O44" s="29">
        <v>50.103</v>
      </c>
      <c r="P44" s="23">
        <f t="shared" si="18"/>
        <v>4.335000000000001</v>
      </c>
      <c r="Q44" s="26">
        <f t="shared" si="19"/>
        <v>260.75025000000005</v>
      </c>
      <c r="R44" s="19">
        <v>28</v>
      </c>
      <c r="S44" s="47"/>
      <c r="T44" s="48"/>
      <c r="U44" s="44"/>
      <c r="V44" s="72"/>
      <c r="W44" s="35"/>
      <c r="X44" s="3"/>
      <c r="Y44" s="3"/>
    </row>
    <row r="45" spans="1:21" ht="15.75">
      <c r="A45" s="66">
        <v>29</v>
      </c>
      <c r="B45" s="39">
        <v>45.4</v>
      </c>
      <c r="C45" s="29">
        <v>19.35</v>
      </c>
      <c r="D45" s="29">
        <v>25.388</v>
      </c>
      <c r="E45" s="38">
        <f t="shared" si="12"/>
        <v>6.038</v>
      </c>
      <c r="F45" s="38">
        <f t="shared" si="10"/>
        <v>9.475000000000001</v>
      </c>
      <c r="G45" s="26">
        <f t="shared" si="13"/>
        <v>388.3802500000001</v>
      </c>
      <c r="H45" s="26">
        <f t="shared" si="14"/>
        <v>242.46525000000003</v>
      </c>
      <c r="I45" s="26">
        <f t="shared" si="11"/>
        <v>145.91500000000002</v>
      </c>
      <c r="J45" s="26">
        <f t="shared" si="15"/>
        <v>388.38025000000005</v>
      </c>
      <c r="K45" s="26">
        <f t="shared" si="16"/>
        <v>2.775756</v>
      </c>
      <c r="L45" s="25">
        <f t="shared" si="17"/>
        <v>113.77823844</v>
      </c>
      <c r="M45" s="68"/>
      <c r="N45" s="23">
        <v>20.567</v>
      </c>
      <c r="O45" s="23">
        <v>24.004</v>
      </c>
      <c r="P45" s="23">
        <f t="shared" si="18"/>
        <v>3.437000000000001</v>
      </c>
      <c r="Q45" s="26">
        <f t="shared" si="19"/>
        <v>206.73555000000007</v>
      </c>
      <c r="R45" s="66">
        <v>29</v>
      </c>
      <c r="S45" s="78"/>
      <c r="T45" s="78"/>
      <c r="U45" s="78"/>
    </row>
    <row r="46" spans="1:21" ht="15.75">
      <c r="A46" s="19">
        <v>30</v>
      </c>
      <c r="B46" s="39">
        <v>46</v>
      </c>
      <c r="C46" s="69">
        <v>98.124</v>
      </c>
      <c r="D46" s="69">
        <v>101.128</v>
      </c>
      <c r="E46" s="38">
        <f t="shared" si="12"/>
        <v>3.004000000000005</v>
      </c>
      <c r="F46" s="38">
        <f t="shared" si="10"/>
        <v>4.274000000000001</v>
      </c>
      <c r="G46" s="26">
        <f t="shared" si="13"/>
        <v>175.19126000000006</v>
      </c>
      <c r="H46" s="26">
        <f t="shared" si="14"/>
        <v>109.37166000000002</v>
      </c>
      <c r="I46" s="26">
        <f t="shared" si="11"/>
        <v>65.81960000000002</v>
      </c>
      <c r="J46" s="26">
        <f t="shared" si="15"/>
        <v>175.19126000000006</v>
      </c>
      <c r="K46" s="26">
        <f t="shared" si="16"/>
        <v>2.81244</v>
      </c>
      <c r="L46" s="25">
        <f t="shared" si="17"/>
        <v>115.2819156</v>
      </c>
      <c r="M46" s="68"/>
      <c r="N46" s="69">
        <v>44.95</v>
      </c>
      <c r="O46" s="69">
        <v>46.22</v>
      </c>
      <c r="P46" s="23">
        <f t="shared" si="18"/>
        <v>1.269999999999996</v>
      </c>
      <c r="Q46" s="26">
        <f t="shared" si="19"/>
        <v>76.39049999999976</v>
      </c>
      <c r="R46" s="19">
        <v>30</v>
      </c>
      <c r="S46" s="78"/>
      <c r="T46" s="78"/>
      <c r="U46" s="78"/>
    </row>
    <row r="47" spans="1:22" ht="15.75">
      <c r="A47" s="86">
        <v>31</v>
      </c>
      <c r="B47" s="39">
        <v>30.6</v>
      </c>
      <c r="C47" s="23">
        <v>46.243</v>
      </c>
      <c r="D47" s="29">
        <v>50.54</v>
      </c>
      <c r="E47" s="38">
        <f t="shared" si="12"/>
        <v>4.296999999999997</v>
      </c>
      <c r="F47" s="38">
        <f t="shared" si="10"/>
        <v>4.36999999999999</v>
      </c>
      <c r="G47" s="26">
        <f t="shared" si="13"/>
        <v>179.12629999999962</v>
      </c>
      <c r="H47" s="26">
        <f t="shared" si="14"/>
        <v>111.82829999999976</v>
      </c>
      <c r="I47" s="26">
        <f t="shared" si="11"/>
        <v>67.29799999999986</v>
      </c>
      <c r="J47" s="26">
        <f t="shared" si="15"/>
        <v>179.12629999999962</v>
      </c>
      <c r="K47" s="26">
        <f t="shared" si="16"/>
        <v>1.870884</v>
      </c>
      <c r="L47" s="25">
        <f t="shared" si="17"/>
        <v>76.68753516000001</v>
      </c>
      <c r="M47" s="68"/>
      <c r="N47" s="23">
        <v>77.242</v>
      </c>
      <c r="O47" s="23">
        <v>77.315</v>
      </c>
      <c r="P47" s="23">
        <f t="shared" si="18"/>
        <v>0.07299999999999329</v>
      </c>
      <c r="Q47" s="26">
        <f t="shared" si="19"/>
        <v>4.390949999999596</v>
      </c>
      <c r="R47" s="65">
        <v>31</v>
      </c>
      <c r="S47" s="78"/>
      <c r="T47" s="78"/>
      <c r="U47" s="78"/>
      <c r="V47" s="62"/>
    </row>
    <row r="48" spans="1:22" ht="15.75">
      <c r="A48" s="19">
        <v>32</v>
      </c>
      <c r="B48" s="39">
        <v>45</v>
      </c>
      <c r="C48" s="23">
        <v>361.18</v>
      </c>
      <c r="D48" s="29">
        <v>367.02</v>
      </c>
      <c r="E48" s="38">
        <f t="shared" si="12"/>
        <v>5.839999999999975</v>
      </c>
      <c r="F48" s="38">
        <f t="shared" si="10"/>
        <v>8.129999999999978</v>
      </c>
      <c r="G48" s="26">
        <f t="shared" si="13"/>
        <v>333.2486999999991</v>
      </c>
      <c r="H48" s="26">
        <f t="shared" si="14"/>
        <v>208.04669999999942</v>
      </c>
      <c r="I48" s="26">
        <f t="shared" si="11"/>
        <v>125.20199999999966</v>
      </c>
      <c r="J48" s="26">
        <f t="shared" si="15"/>
        <v>333.2486999999991</v>
      </c>
      <c r="K48" s="26">
        <f t="shared" si="16"/>
        <v>2.7513</v>
      </c>
      <c r="L48" s="25">
        <f t="shared" si="17"/>
        <v>112.77578700000001</v>
      </c>
      <c r="M48" s="68"/>
      <c r="N48" s="23">
        <v>20.4</v>
      </c>
      <c r="O48" s="23">
        <v>22.69</v>
      </c>
      <c r="P48" s="23">
        <f t="shared" si="18"/>
        <v>2.2900000000000027</v>
      </c>
      <c r="Q48" s="26">
        <f t="shared" si="19"/>
        <v>137.74350000000015</v>
      </c>
      <c r="R48" s="19">
        <v>32</v>
      </c>
      <c r="S48" s="78"/>
      <c r="T48" s="78"/>
      <c r="U48" s="78"/>
      <c r="V48" s="62"/>
    </row>
    <row r="49" spans="1:24" ht="15.75">
      <c r="A49" s="63">
        <v>33</v>
      </c>
      <c r="B49" s="39">
        <v>45.3</v>
      </c>
      <c r="C49" s="23">
        <v>155.379</v>
      </c>
      <c r="D49" s="23">
        <v>159.68</v>
      </c>
      <c r="E49" s="38">
        <f t="shared" si="12"/>
        <v>4.301000000000016</v>
      </c>
      <c r="F49" s="38">
        <f t="shared" si="10"/>
        <v>6.058000000000021</v>
      </c>
      <c r="G49" s="26">
        <f t="shared" si="13"/>
        <v>248.31742000000088</v>
      </c>
      <c r="H49" s="26">
        <f t="shared" si="14"/>
        <v>155.02422000000055</v>
      </c>
      <c r="I49" s="26">
        <f t="shared" si="11"/>
        <v>93.29320000000033</v>
      </c>
      <c r="J49" s="26">
        <f t="shared" si="15"/>
        <v>248.31742000000088</v>
      </c>
      <c r="K49" s="26">
        <f t="shared" si="16"/>
        <v>2.7696419999999997</v>
      </c>
      <c r="L49" s="25">
        <f t="shared" si="17"/>
        <v>113.52762557999999</v>
      </c>
      <c r="M49" s="68"/>
      <c r="N49" s="23">
        <v>82.369</v>
      </c>
      <c r="O49" s="23">
        <v>84.126</v>
      </c>
      <c r="P49" s="23">
        <f t="shared" si="18"/>
        <v>1.757000000000005</v>
      </c>
      <c r="Q49" s="26">
        <f t="shared" si="19"/>
        <v>105.6835500000003</v>
      </c>
      <c r="R49" s="63">
        <v>33</v>
      </c>
      <c r="S49" s="10"/>
      <c r="T49" s="77"/>
      <c r="U49" s="77"/>
      <c r="V49" s="78"/>
      <c r="W49" s="10"/>
      <c r="X49" s="78"/>
    </row>
    <row r="50" spans="1:24" ht="15.75">
      <c r="A50" s="19">
        <v>34</v>
      </c>
      <c r="B50" s="39">
        <v>30.1</v>
      </c>
      <c r="C50" s="23">
        <v>227.064</v>
      </c>
      <c r="D50" s="23">
        <v>231.72</v>
      </c>
      <c r="E50" s="38">
        <f t="shared" si="12"/>
        <v>4.656000000000006</v>
      </c>
      <c r="F50" s="38">
        <f t="shared" si="10"/>
        <v>6.404000000000007</v>
      </c>
      <c r="G50" s="26">
        <f t="shared" si="13"/>
        <v>262.4999600000003</v>
      </c>
      <c r="H50" s="26">
        <f t="shared" si="14"/>
        <v>163.87836000000019</v>
      </c>
      <c r="I50" s="26">
        <f t="shared" si="11"/>
        <v>98.62160000000011</v>
      </c>
      <c r="J50" s="26">
        <f t="shared" si="15"/>
        <v>262.4999600000003</v>
      </c>
      <c r="K50" s="26">
        <f t="shared" si="16"/>
        <v>1.840314</v>
      </c>
      <c r="L50" s="25">
        <f t="shared" si="17"/>
        <v>75.43447086</v>
      </c>
      <c r="M50" s="68"/>
      <c r="N50" s="23">
        <v>11.392</v>
      </c>
      <c r="O50" s="23">
        <v>13.14</v>
      </c>
      <c r="P50" s="23">
        <f t="shared" si="18"/>
        <v>1.748000000000001</v>
      </c>
      <c r="Q50" s="26">
        <f t="shared" si="19"/>
        <v>105.14220000000006</v>
      </c>
      <c r="R50" s="19">
        <v>34</v>
      </c>
      <c r="S50" s="10"/>
      <c r="T50" s="10"/>
      <c r="U50" s="10"/>
      <c r="V50" s="10"/>
      <c r="W50" s="10"/>
      <c r="X50" s="78"/>
    </row>
    <row r="51" spans="1:23" ht="15.75">
      <c r="A51" s="19">
        <v>35</v>
      </c>
      <c r="B51" s="39">
        <v>45.2</v>
      </c>
      <c r="C51" s="23">
        <v>62.966</v>
      </c>
      <c r="D51" s="23">
        <v>69.069</v>
      </c>
      <c r="E51" s="38">
        <f t="shared" si="12"/>
        <v>6.1030000000000015</v>
      </c>
      <c r="F51" s="38">
        <f t="shared" si="10"/>
        <v>8.652000000000001</v>
      </c>
      <c r="G51" s="26">
        <f t="shared" si="13"/>
        <v>354.6454800000001</v>
      </c>
      <c r="H51" s="26">
        <f t="shared" si="14"/>
        <v>221.40468</v>
      </c>
      <c r="I51" s="26">
        <f t="shared" si="11"/>
        <v>133.2408</v>
      </c>
      <c r="J51" s="26">
        <f t="shared" si="15"/>
        <v>354.64548</v>
      </c>
      <c r="K51" s="26">
        <f t="shared" si="16"/>
        <v>2.763528</v>
      </c>
      <c r="L51" s="25">
        <f t="shared" si="17"/>
        <v>113.27701272</v>
      </c>
      <c r="M51" s="68"/>
      <c r="N51" s="23">
        <v>37.306</v>
      </c>
      <c r="O51" s="23">
        <v>39.855</v>
      </c>
      <c r="P51" s="23">
        <f t="shared" si="18"/>
        <v>2.5489999999999995</v>
      </c>
      <c r="Q51" s="26">
        <f t="shared" si="19"/>
        <v>153.32234999999997</v>
      </c>
      <c r="R51" s="19">
        <v>35</v>
      </c>
      <c r="S51" s="10"/>
      <c r="T51" s="14"/>
      <c r="U51" s="14"/>
      <c r="V51" s="6"/>
      <c r="W51" s="7"/>
    </row>
    <row r="52" spans="1:23" ht="15.75">
      <c r="A52" s="28"/>
      <c r="B52" s="18">
        <f>SUM(B37:B51)</f>
        <v>607.6</v>
      </c>
      <c r="C52" s="28"/>
      <c r="D52" s="23"/>
      <c r="E52" s="30">
        <f>SUM(E37:E51)</f>
        <v>72.70800000000006</v>
      </c>
      <c r="F52" s="31">
        <f t="shared" si="10"/>
        <v>98.56100000000008</v>
      </c>
      <c r="G52" s="26">
        <f t="shared" si="13"/>
        <v>4040.015390000003</v>
      </c>
      <c r="H52" s="26">
        <f t="shared" si="14"/>
        <v>2522.175990000002</v>
      </c>
      <c r="I52" s="26">
        <f t="shared" si="11"/>
        <v>1517.8394000000012</v>
      </c>
      <c r="J52" s="26">
        <f t="shared" si="15"/>
        <v>4040.015390000003</v>
      </c>
      <c r="K52" s="26">
        <f t="shared" si="16"/>
        <v>37.148664000000004</v>
      </c>
      <c r="L52" s="25">
        <f t="shared" si="17"/>
        <v>1522.7237373600003</v>
      </c>
      <c r="M52" s="68"/>
      <c r="N52" s="28"/>
      <c r="O52" s="19" t="s">
        <v>10</v>
      </c>
      <c r="P52" s="30">
        <f>SUM(P37:P51)</f>
        <v>25.85300000000002</v>
      </c>
      <c r="Q52" s="26">
        <f t="shared" si="19"/>
        <v>1555.057950000001</v>
      </c>
      <c r="S52" s="16"/>
      <c r="T52" s="14"/>
      <c r="U52" s="14"/>
      <c r="V52" s="6"/>
      <c r="W52" s="7"/>
    </row>
    <row r="53" spans="1:23" ht="15.75">
      <c r="A53" s="28"/>
      <c r="B53" s="18"/>
      <c r="C53" s="28"/>
      <c r="D53" s="34"/>
      <c r="E53" s="72"/>
      <c r="F53" s="72"/>
      <c r="G53" s="35"/>
      <c r="H53" s="35"/>
      <c r="I53" s="35"/>
      <c r="J53" s="35"/>
      <c r="K53" s="35"/>
      <c r="L53" s="47"/>
      <c r="M53" s="68"/>
      <c r="N53" s="28"/>
      <c r="O53" s="32"/>
      <c r="P53" s="72"/>
      <c r="Q53" s="35"/>
      <c r="S53" s="16"/>
      <c r="T53" s="14"/>
      <c r="U53" s="14"/>
      <c r="V53" s="6"/>
      <c r="W53" s="7"/>
    </row>
    <row r="54" spans="1:23" ht="15.75">
      <c r="A54" s="28"/>
      <c r="B54" s="28"/>
      <c r="C54" s="28"/>
      <c r="D54" s="41"/>
      <c r="E54" s="28" t="s">
        <v>9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S54" s="16"/>
      <c r="T54" s="14"/>
      <c r="U54" s="14"/>
      <c r="V54" s="6"/>
      <c r="W54" s="7"/>
    </row>
    <row r="55" spans="4:23" ht="15.75">
      <c r="D55" s="17"/>
      <c r="S55" s="48"/>
      <c r="T55" s="46"/>
      <c r="U55" s="46"/>
      <c r="V55" s="34"/>
      <c r="W55" s="35"/>
    </row>
    <row r="56" spans="4:25" ht="15.75"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S56" s="44"/>
      <c r="T56" s="44"/>
      <c r="U56" s="44"/>
      <c r="V56" s="32"/>
      <c r="W56" s="32"/>
      <c r="X56" s="3"/>
      <c r="Y56" s="3"/>
    </row>
    <row r="57" spans="1:25" ht="15.75">
      <c r="A57" s="4"/>
      <c r="B57" s="4"/>
      <c r="C57" s="4"/>
      <c r="K57" s="4"/>
      <c r="L57" s="4"/>
      <c r="M57" s="4"/>
      <c r="S57" s="44"/>
      <c r="T57" s="44"/>
      <c r="U57" s="44"/>
      <c r="V57" s="32"/>
      <c r="W57" s="32"/>
      <c r="X57" s="32"/>
      <c r="Y57" s="3"/>
    </row>
    <row r="58" spans="1:25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S58" s="47"/>
      <c r="T58" s="46"/>
      <c r="U58" s="46"/>
      <c r="V58" s="34"/>
      <c r="W58" s="35"/>
      <c r="X58" s="91"/>
      <c r="Y58" s="3"/>
    </row>
    <row r="59" spans="1:25" ht="15.75">
      <c r="A59" s="4"/>
      <c r="B59" s="8"/>
      <c r="C59" s="6"/>
      <c r="D59" s="6"/>
      <c r="E59" s="6"/>
      <c r="F59" s="6"/>
      <c r="G59" s="7"/>
      <c r="H59" s="7"/>
      <c r="I59" s="7"/>
      <c r="J59" s="7"/>
      <c r="K59" s="7"/>
      <c r="L59" s="7"/>
      <c r="M59" s="4"/>
      <c r="N59" s="6"/>
      <c r="O59" s="6"/>
      <c r="P59" s="6"/>
      <c r="Q59" s="7"/>
      <c r="S59" s="47"/>
      <c r="T59" s="46"/>
      <c r="U59" s="46"/>
      <c r="V59" s="34"/>
      <c r="W59" s="35"/>
      <c r="X59" s="91"/>
      <c r="Y59" s="3"/>
    </row>
    <row r="60" spans="1:25" ht="15.75">
      <c r="A60" s="4"/>
      <c r="B60" s="8"/>
      <c r="C60" s="6"/>
      <c r="D60" s="6"/>
      <c r="E60" s="6"/>
      <c r="F60" s="6"/>
      <c r="G60" s="7"/>
      <c r="H60" s="7"/>
      <c r="I60" s="7"/>
      <c r="J60" s="7"/>
      <c r="K60" s="7"/>
      <c r="L60" s="7"/>
      <c r="M60" s="9"/>
      <c r="N60" s="6"/>
      <c r="O60" s="6"/>
      <c r="P60" s="6"/>
      <c r="Q60" s="7"/>
      <c r="S60" s="47"/>
      <c r="T60" s="46"/>
      <c r="U60" s="46"/>
      <c r="V60" s="34"/>
      <c r="W60" s="35"/>
      <c r="X60" s="32"/>
      <c r="Y60" s="3"/>
    </row>
    <row r="61" spans="1:25" ht="15.75">
      <c r="A61" s="4"/>
      <c r="B61" s="5"/>
      <c r="C61" s="6"/>
      <c r="D61" s="6"/>
      <c r="E61" s="6"/>
      <c r="F61" s="6"/>
      <c r="G61" s="7"/>
      <c r="H61" s="7"/>
      <c r="I61" s="7"/>
      <c r="J61" s="7"/>
      <c r="K61" s="7"/>
      <c r="L61" s="7"/>
      <c r="M61" s="9"/>
      <c r="N61" s="6"/>
      <c r="O61" s="6"/>
      <c r="P61" s="6"/>
      <c r="Q61" s="7"/>
      <c r="S61" s="47"/>
      <c r="T61" s="46"/>
      <c r="U61" s="46"/>
      <c r="V61" s="34"/>
      <c r="W61" s="35"/>
      <c r="X61" s="32"/>
      <c r="Y61" s="3"/>
    </row>
    <row r="62" spans="1:25" ht="15.75">
      <c r="A62" s="4"/>
      <c r="B62" s="8"/>
      <c r="C62" s="6"/>
      <c r="D62" s="6"/>
      <c r="E62" s="6"/>
      <c r="F62" s="6"/>
      <c r="G62" s="7"/>
      <c r="H62" s="7"/>
      <c r="I62" s="7"/>
      <c r="J62" s="7"/>
      <c r="K62" s="7"/>
      <c r="L62" s="7"/>
      <c r="M62" s="9"/>
      <c r="N62" s="6"/>
      <c r="O62" s="6"/>
      <c r="P62" s="6"/>
      <c r="Q62" s="7"/>
      <c r="S62" s="47"/>
      <c r="T62" s="46"/>
      <c r="U62" s="46"/>
      <c r="V62" s="34"/>
      <c r="W62" s="35"/>
      <c r="X62" s="32"/>
      <c r="Y62" s="3"/>
    </row>
    <row r="63" spans="1:25" ht="15.75">
      <c r="A63" s="4"/>
      <c r="B63" s="8"/>
      <c r="C63" s="6"/>
      <c r="D63" s="6"/>
      <c r="E63" s="6"/>
      <c r="F63" s="6"/>
      <c r="G63" s="7"/>
      <c r="H63" s="7"/>
      <c r="I63" s="7"/>
      <c r="J63" s="7"/>
      <c r="K63" s="7"/>
      <c r="L63" s="7"/>
      <c r="M63" s="9"/>
      <c r="N63" s="6"/>
      <c r="O63" s="6"/>
      <c r="P63" s="6"/>
      <c r="Q63" s="7"/>
      <c r="S63" s="47"/>
      <c r="T63" s="46"/>
      <c r="U63" s="46"/>
      <c r="V63" s="34"/>
      <c r="W63" s="35"/>
      <c r="X63" s="32"/>
      <c r="Y63" s="3"/>
    </row>
    <row r="64" spans="1:25" ht="15.75">
      <c r="A64" s="4"/>
      <c r="B64" s="8"/>
      <c r="C64" s="6"/>
      <c r="D64" s="6"/>
      <c r="E64" s="6"/>
      <c r="F64" s="6"/>
      <c r="G64" s="7"/>
      <c r="H64" s="7"/>
      <c r="I64" s="7"/>
      <c r="J64" s="7"/>
      <c r="K64" s="7"/>
      <c r="L64" s="7"/>
      <c r="M64" s="9"/>
      <c r="N64" s="6"/>
      <c r="O64" s="6"/>
      <c r="P64" s="6"/>
      <c r="Q64" s="7"/>
      <c r="S64" s="47"/>
      <c r="T64" s="46"/>
      <c r="U64" s="46"/>
      <c r="V64" s="34"/>
      <c r="W64" s="35"/>
      <c r="X64" s="32"/>
      <c r="Y64" s="3"/>
    </row>
    <row r="65" spans="1:25" ht="15.75">
      <c r="A65" s="4"/>
      <c r="B65" s="8"/>
      <c r="C65" s="6"/>
      <c r="D65" s="6"/>
      <c r="E65" s="6"/>
      <c r="F65" s="6"/>
      <c r="G65" s="7"/>
      <c r="H65" s="7"/>
      <c r="I65" s="7"/>
      <c r="J65" s="7"/>
      <c r="K65" s="7"/>
      <c r="L65" s="7"/>
      <c r="M65" s="9"/>
      <c r="N65" s="6"/>
      <c r="O65" s="6"/>
      <c r="P65" s="6"/>
      <c r="Q65" s="7"/>
      <c r="S65" s="47"/>
      <c r="T65" s="77"/>
      <c r="U65" s="77"/>
      <c r="V65" s="34"/>
      <c r="W65" s="35"/>
      <c r="X65" s="32"/>
      <c r="Y65" s="3"/>
    </row>
    <row r="66" spans="1:25" ht="15.75">
      <c r="A66" s="32"/>
      <c r="B66" s="42"/>
      <c r="C66" s="34"/>
      <c r="D66" s="34"/>
      <c r="E66" s="34"/>
      <c r="F66" s="34"/>
      <c r="G66" s="35"/>
      <c r="H66" s="35"/>
      <c r="I66" s="35"/>
      <c r="J66" s="35"/>
      <c r="K66" s="35"/>
      <c r="L66" s="35"/>
      <c r="M66" s="36"/>
      <c r="N66" s="34"/>
      <c r="O66" s="34"/>
      <c r="P66" s="34"/>
      <c r="Q66" s="35"/>
      <c r="S66" s="47"/>
      <c r="T66" s="46"/>
      <c r="U66" s="46"/>
      <c r="V66" s="34"/>
      <c r="W66" s="35"/>
      <c r="X66" s="90"/>
      <c r="Y66" s="3"/>
    </row>
    <row r="67" spans="1:25" ht="15.75">
      <c r="A67" s="32"/>
      <c r="B67" s="42"/>
      <c r="C67" s="34"/>
      <c r="D67" s="34"/>
      <c r="E67" s="34"/>
      <c r="F67" s="34"/>
      <c r="G67" s="35"/>
      <c r="H67" s="35"/>
      <c r="I67" s="35"/>
      <c r="J67" s="35"/>
      <c r="K67" s="35"/>
      <c r="L67" s="35"/>
      <c r="M67" s="36"/>
      <c r="N67" s="34"/>
      <c r="O67" s="34"/>
      <c r="P67" s="34"/>
      <c r="Q67" s="35"/>
      <c r="S67" s="47"/>
      <c r="T67" s="46"/>
      <c r="U67" s="46"/>
      <c r="V67" s="34"/>
      <c r="W67" s="35"/>
      <c r="X67" s="32"/>
      <c r="Y67" s="3"/>
    </row>
    <row r="68" spans="1:25" ht="15.75">
      <c r="A68" s="18" t="s">
        <v>5</v>
      </c>
      <c r="B68" s="18"/>
      <c r="C68" s="18"/>
      <c r="D68" s="19" t="s">
        <v>20</v>
      </c>
      <c r="E68" s="18" t="s">
        <v>31</v>
      </c>
      <c r="F68" s="18"/>
      <c r="G68" s="19" t="s">
        <v>6</v>
      </c>
      <c r="H68" s="19" t="s">
        <v>27</v>
      </c>
      <c r="I68" s="19" t="s">
        <v>26</v>
      </c>
      <c r="J68" s="19" t="s">
        <v>14</v>
      </c>
      <c r="K68" s="19" t="s">
        <v>30</v>
      </c>
      <c r="L68" s="19" t="s">
        <v>6</v>
      </c>
      <c r="M68" s="18"/>
      <c r="N68" s="18" t="s">
        <v>8</v>
      </c>
      <c r="O68" s="18"/>
      <c r="P68" s="19" t="s">
        <v>20</v>
      </c>
      <c r="Q68" s="18" t="s">
        <v>31</v>
      </c>
      <c r="S68" s="47"/>
      <c r="T68" s="46"/>
      <c r="U68" s="46"/>
      <c r="V68" s="34"/>
      <c r="W68" s="35"/>
      <c r="X68" s="91"/>
      <c r="Y68" s="3"/>
    </row>
    <row r="69" spans="1:25" ht="15.75">
      <c r="A69" s="19" t="s">
        <v>0</v>
      </c>
      <c r="B69" s="19" t="s">
        <v>1</v>
      </c>
      <c r="C69" s="19" t="s">
        <v>2</v>
      </c>
      <c r="D69" s="19" t="s">
        <v>3</v>
      </c>
      <c r="E69" s="20" t="s">
        <v>4</v>
      </c>
      <c r="F69" s="20" t="s">
        <v>11</v>
      </c>
      <c r="G69" s="19">
        <v>40.99</v>
      </c>
      <c r="H69" s="19">
        <v>25.59</v>
      </c>
      <c r="I69" s="19">
        <v>15.4</v>
      </c>
      <c r="J69" s="19" t="s">
        <v>6</v>
      </c>
      <c r="K69" s="19" t="s">
        <v>32</v>
      </c>
      <c r="L69" s="19" t="s">
        <v>22</v>
      </c>
      <c r="M69" s="18"/>
      <c r="N69" s="19" t="s">
        <v>2</v>
      </c>
      <c r="O69" s="19" t="s">
        <v>3</v>
      </c>
      <c r="P69" s="20" t="s">
        <v>4</v>
      </c>
      <c r="Q69" s="19">
        <v>60.15</v>
      </c>
      <c r="R69" s="19" t="s">
        <v>0</v>
      </c>
      <c r="S69" s="47"/>
      <c r="T69" s="46"/>
      <c r="U69" s="46"/>
      <c r="V69" s="34"/>
      <c r="W69" s="35"/>
      <c r="X69" s="32"/>
      <c r="Y69" s="3"/>
    </row>
    <row r="70" spans="1:25" ht="15.75">
      <c r="A70" s="19">
        <v>36</v>
      </c>
      <c r="B70" s="39">
        <v>42.9</v>
      </c>
      <c r="C70" s="29">
        <v>177.242</v>
      </c>
      <c r="D70" s="29">
        <v>182.93</v>
      </c>
      <c r="E70" s="38">
        <f>D70-C70</f>
        <v>5.688000000000017</v>
      </c>
      <c r="F70" s="38">
        <f aca="true" t="shared" si="20" ref="F70:F84">E70+P70</f>
        <v>8.350000000000009</v>
      </c>
      <c r="G70" s="26">
        <f>40.99*F70</f>
        <v>342.26650000000035</v>
      </c>
      <c r="H70" s="26">
        <f>25.59*F70</f>
        <v>213.6765000000002</v>
      </c>
      <c r="I70" s="26">
        <f aca="true" t="shared" si="21" ref="I70:I84">15.4*F70</f>
        <v>128.59000000000015</v>
      </c>
      <c r="J70" s="26">
        <f>H70+I70</f>
        <v>342.26650000000035</v>
      </c>
      <c r="K70" s="26">
        <f>0.06114*B70</f>
        <v>2.622906</v>
      </c>
      <c r="L70" s="26">
        <f>K70*40.99</f>
        <v>107.51291694</v>
      </c>
      <c r="M70" s="68"/>
      <c r="N70" s="29">
        <v>109.138</v>
      </c>
      <c r="O70" s="29">
        <v>111.8</v>
      </c>
      <c r="P70" s="23">
        <f>O70-N70</f>
        <v>2.661999999999992</v>
      </c>
      <c r="Q70" s="26">
        <f>60.15*P70</f>
        <v>160.1192999999995</v>
      </c>
      <c r="R70" s="19">
        <v>36</v>
      </c>
      <c r="S70" s="47"/>
      <c r="T70" s="46"/>
      <c r="U70" s="46"/>
      <c r="V70" s="34"/>
      <c r="W70" s="35"/>
      <c r="X70" s="44"/>
      <c r="Y70" s="3"/>
    </row>
    <row r="71" spans="1:25" ht="15.75">
      <c r="A71" s="85">
        <v>37</v>
      </c>
      <c r="B71" s="39">
        <v>30.1</v>
      </c>
      <c r="C71" s="23">
        <v>58.352</v>
      </c>
      <c r="D71" s="23">
        <v>62.852</v>
      </c>
      <c r="E71" s="38">
        <f aca="true" t="shared" si="22" ref="E71:E84">D71-C71</f>
        <v>4.5</v>
      </c>
      <c r="F71" s="38">
        <f t="shared" si="20"/>
        <v>6.253999999999998</v>
      </c>
      <c r="G71" s="26">
        <f aca="true" t="shared" si="23" ref="G71:G85">40.99*F71</f>
        <v>256.3514599999999</v>
      </c>
      <c r="H71" s="26">
        <f aca="true" t="shared" si="24" ref="H71:H85">25.59*F71</f>
        <v>160.03985999999995</v>
      </c>
      <c r="I71" s="26">
        <f t="shared" si="21"/>
        <v>96.31159999999997</v>
      </c>
      <c r="J71" s="26">
        <f aca="true" t="shared" si="25" ref="J71:J85">H71+I71</f>
        <v>256.3514599999999</v>
      </c>
      <c r="K71" s="26">
        <f aca="true" t="shared" si="26" ref="K71:K85">0.06114*B71</f>
        <v>1.840314</v>
      </c>
      <c r="L71" s="26">
        <f aca="true" t="shared" si="27" ref="L71:L85">K71*40.99</f>
        <v>75.43447086</v>
      </c>
      <c r="M71" s="68"/>
      <c r="N71" s="23">
        <v>34.97</v>
      </c>
      <c r="O71" s="23">
        <v>36.724</v>
      </c>
      <c r="P71" s="23">
        <f aca="true" t="shared" si="28" ref="P71:P84">O71-N71</f>
        <v>1.7539999999999978</v>
      </c>
      <c r="Q71" s="26">
        <f aca="true" t="shared" si="29" ref="Q71:Q85">60.15*P71</f>
        <v>105.50309999999986</v>
      </c>
      <c r="R71" s="19">
        <v>37</v>
      </c>
      <c r="S71" s="47"/>
      <c r="T71" s="46"/>
      <c r="U71" s="46"/>
      <c r="V71" s="34"/>
      <c r="W71" s="35"/>
      <c r="X71" s="32"/>
      <c r="Y71" s="3"/>
    </row>
    <row r="72" spans="1:25" ht="15.75">
      <c r="A72" s="87">
        <v>38</v>
      </c>
      <c r="B72" s="37">
        <v>45.5</v>
      </c>
      <c r="C72" s="29"/>
      <c r="D72" s="29"/>
      <c r="E72" s="38">
        <v>14.64</v>
      </c>
      <c r="F72" s="38">
        <f t="shared" si="20"/>
        <v>24.42</v>
      </c>
      <c r="G72" s="26">
        <f t="shared" si="23"/>
        <v>1000.9758000000002</v>
      </c>
      <c r="H72" s="26">
        <f t="shared" si="24"/>
        <v>624.9078000000001</v>
      </c>
      <c r="I72" s="26">
        <f t="shared" si="21"/>
        <v>376.06800000000004</v>
      </c>
      <c r="J72" s="26">
        <f t="shared" si="25"/>
        <v>1000.9758000000002</v>
      </c>
      <c r="K72" s="26">
        <f t="shared" si="26"/>
        <v>2.78187</v>
      </c>
      <c r="L72" s="26">
        <f t="shared" si="27"/>
        <v>114.02885130000001</v>
      </c>
      <c r="M72" s="68"/>
      <c r="N72" s="23"/>
      <c r="O72" s="23"/>
      <c r="P72" s="23">
        <v>9.78</v>
      </c>
      <c r="Q72" s="26">
        <f t="shared" si="29"/>
        <v>588.2669999999999</v>
      </c>
      <c r="R72" s="40">
        <v>38</v>
      </c>
      <c r="S72" s="47"/>
      <c r="T72" s="46"/>
      <c r="U72" s="46"/>
      <c r="V72" s="34"/>
      <c r="W72" s="35"/>
      <c r="X72" s="32"/>
      <c r="Y72" s="3"/>
    </row>
    <row r="73" spans="1:25" ht="15.75">
      <c r="A73" s="19">
        <v>39</v>
      </c>
      <c r="B73" s="39">
        <v>45.1</v>
      </c>
      <c r="C73" s="27">
        <v>295.512</v>
      </c>
      <c r="D73" s="27">
        <v>304.477</v>
      </c>
      <c r="E73" s="38">
        <f t="shared" si="22"/>
        <v>8.964999999999975</v>
      </c>
      <c r="F73" s="38">
        <f t="shared" si="20"/>
        <v>13.826999999999973</v>
      </c>
      <c r="G73" s="26">
        <f t="shared" si="23"/>
        <v>566.768729999999</v>
      </c>
      <c r="H73" s="26">
        <f t="shared" si="24"/>
        <v>353.8329299999993</v>
      </c>
      <c r="I73" s="26">
        <f t="shared" si="21"/>
        <v>212.9357999999996</v>
      </c>
      <c r="J73" s="26">
        <f t="shared" si="25"/>
        <v>566.7687299999989</v>
      </c>
      <c r="K73" s="26">
        <f t="shared" si="26"/>
        <v>2.7574140000000003</v>
      </c>
      <c r="L73" s="26">
        <f t="shared" si="27"/>
        <v>113.02639986000001</v>
      </c>
      <c r="M73" s="68"/>
      <c r="N73" s="23">
        <v>31.693</v>
      </c>
      <c r="O73" s="23">
        <v>36.555</v>
      </c>
      <c r="P73" s="23">
        <f t="shared" si="28"/>
        <v>4.861999999999998</v>
      </c>
      <c r="Q73" s="26">
        <f t="shared" si="29"/>
        <v>292.4492999999999</v>
      </c>
      <c r="R73" s="19">
        <v>39</v>
      </c>
      <c r="S73" s="47"/>
      <c r="T73" s="48"/>
      <c r="U73" s="44"/>
      <c r="V73" s="72"/>
      <c r="W73" s="35"/>
      <c r="X73" s="3"/>
      <c r="Y73" s="3"/>
    </row>
    <row r="74" spans="1:25" ht="15.75">
      <c r="A74" s="66">
        <v>40</v>
      </c>
      <c r="B74" s="39">
        <v>30.2</v>
      </c>
      <c r="C74" s="23">
        <v>250.631</v>
      </c>
      <c r="D74" s="23">
        <v>253.075</v>
      </c>
      <c r="E74" s="38">
        <f t="shared" si="22"/>
        <v>2.4439999999999884</v>
      </c>
      <c r="F74" s="38">
        <f t="shared" si="20"/>
        <v>3.6809999999999548</v>
      </c>
      <c r="G74" s="26">
        <f t="shared" si="23"/>
        <v>150.88418999999814</v>
      </c>
      <c r="H74" s="26">
        <f t="shared" si="24"/>
        <v>94.19678999999884</v>
      </c>
      <c r="I74" s="26">
        <f t="shared" si="21"/>
        <v>56.68739999999931</v>
      </c>
      <c r="J74" s="26">
        <f t="shared" si="25"/>
        <v>150.88418999999814</v>
      </c>
      <c r="K74" s="26">
        <f t="shared" si="26"/>
        <v>1.846428</v>
      </c>
      <c r="L74" s="26">
        <f t="shared" si="27"/>
        <v>75.68508372000001</v>
      </c>
      <c r="M74" s="68"/>
      <c r="N74" s="23">
        <v>301.91</v>
      </c>
      <c r="O74" s="23">
        <v>303.147</v>
      </c>
      <c r="P74" s="23">
        <f t="shared" si="28"/>
        <v>1.2369999999999663</v>
      </c>
      <c r="Q74" s="26">
        <f t="shared" si="29"/>
        <v>74.40554999999797</v>
      </c>
      <c r="R74" s="66">
        <v>40</v>
      </c>
      <c r="S74" s="47"/>
      <c r="T74" s="48"/>
      <c r="U74" s="44"/>
      <c r="V74" s="72"/>
      <c r="W74" s="35"/>
      <c r="X74" s="3"/>
      <c r="Y74" s="3"/>
    </row>
    <row r="75" spans="1:23" ht="15.75">
      <c r="A75" s="19">
        <v>41</v>
      </c>
      <c r="B75" s="39">
        <v>45.2</v>
      </c>
      <c r="C75" s="23">
        <v>121.394</v>
      </c>
      <c r="D75" s="23">
        <v>130.946</v>
      </c>
      <c r="E75" s="38">
        <f t="shared" si="22"/>
        <v>9.551999999999992</v>
      </c>
      <c r="F75" s="38">
        <f t="shared" si="20"/>
        <v>13.13199999999999</v>
      </c>
      <c r="G75" s="26">
        <f t="shared" si="23"/>
        <v>538.2806799999996</v>
      </c>
      <c r="H75" s="26">
        <f t="shared" si="24"/>
        <v>336.04787999999974</v>
      </c>
      <c r="I75" s="26">
        <f t="shared" si="21"/>
        <v>202.23279999999986</v>
      </c>
      <c r="J75" s="26">
        <f t="shared" si="25"/>
        <v>538.2806799999996</v>
      </c>
      <c r="K75" s="26">
        <f t="shared" si="26"/>
        <v>2.763528</v>
      </c>
      <c r="L75" s="26">
        <f t="shared" si="27"/>
        <v>113.27701272</v>
      </c>
      <c r="M75" s="68"/>
      <c r="N75" s="23">
        <v>50.331</v>
      </c>
      <c r="O75" s="23">
        <v>53.911</v>
      </c>
      <c r="P75" s="23">
        <f t="shared" si="28"/>
        <v>3.5799999999999983</v>
      </c>
      <c r="Q75" s="26">
        <f t="shared" si="29"/>
        <v>215.3369999999999</v>
      </c>
      <c r="R75" s="19">
        <v>41</v>
      </c>
      <c r="S75" s="48"/>
      <c r="T75" s="48"/>
      <c r="U75" s="48"/>
      <c r="V75" s="28"/>
      <c r="W75" s="28"/>
    </row>
    <row r="76" spans="1:21" ht="15.75">
      <c r="A76" s="66">
        <v>42</v>
      </c>
      <c r="B76" s="39">
        <v>45.1</v>
      </c>
      <c r="C76" s="23">
        <v>9.195</v>
      </c>
      <c r="D76" s="23">
        <v>10.525</v>
      </c>
      <c r="E76" s="38">
        <f t="shared" si="22"/>
        <v>1.33</v>
      </c>
      <c r="F76" s="38">
        <f t="shared" si="20"/>
        <v>2.0249999999999932</v>
      </c>
      <c r="G76" s="26">
        <f t="shared" si="23"/>
        <v>83.00474999999973</v>
      </c>
      <c r="H76" s="26">
        <f t="shared" si="24"/>
        <v>51.81974999999983</v>
      </c>
      <c r="I76" s="26">
        <f t="shared" si="21"/>
        <v>31.184999999999896</v>
      </c>
      <c r="J76" s="26">
        <f t="shared" si="25"/>
        <v>83.00474999999972</v>
      </c>
      <c r="K76" s="26">
        <f t="shared" si="26"/>
        <v>2.7574140000000003</v>
      </c>
      <c r="L76" s="26">
        <f t="shared" si="27"/>
        <v>113.02639986000001</v>
      </c>
      <c r="M76" s="68"/>
      <c r="N76" s="23">
        <v>75.563</v>
      </c>
      <c r="O76" s="23">
        <v>76.258</v>
      </c>
      <c r="P76" s="23">
        <f t="shared" si="28"/>
        <v>0.6949999999999932</v>
      </c>
      <c r="Q76" s="26">
        <f t="shared" si="29"/>
        <v>41.80424999999959</v>
      </c>
      <c r="R76" s="66">
        <v>42</v>
      </c>
      <c r="S76" s="78"/>
      <c r="T76" s="78"/>
      <c r="U76" s="78"/>
    </row>
    <row r="77" spans="1:22" ht="15.75">
      <c r="A77" s="19">
        <v>43</v>
      </c>
      <c r="B77" s="39">
        <v>30</v>
      </c>
      <c r="C77" s="23">
        <v>70.336</v>
      </c>
      <c r="D77" s="23">
        <v>71.516</v>
      </c>
      <c r="E77" s="38">
        <f t="shared" si="22"/>
        <v>1.1800000000000068</v>
      </c>
      <c r="F77" s="38">
        <f t="shared" si="20"/>
        <v>1.3830000000000071</v>
      </c>
      <c r="G77" s="26">
        <f t="shared" si="23"/>
        <v>56.689170000000296</v>
      </c>
      <c r="H77" s="26">
        <f t="shared" si="24"/>
        <v>35.39097000000018</v>
      </c>
      <c r="I77" s="26">
        <f t="shared" si="21"/>
        <v>21.29820000000011</v>
      </c>
      <c r="J77" s="26">
        <f t="shared" si="25"/>
        <v>56.68917000000029</v>
      </c>
      <c r="K77" s="26">
        <f t="shared" si="26"/>
        <v>1.8342</v>
      </c>
      <c r="L77" s="26">
        <f t="shared" si="27"/>
        <v>75.183858</v>
      </c>
      <c r="M77" s="68"/>
      <c r="N77" s="23">
        <v>6.478</v>
      </c>
      <c r="O77" s="23">
        <v>6.681</v>
      </c>
      <c r="P77" s="23">
        <f t="shared" si="28"/>
        <v>0.2030000000000003</v>
      </c>
      <c r="Q77" s="26">
        <f t="shared" si="29"/>
        <v>12.210450000000018</v>
      </c>
      <c r="R77" s="19">
        <v>43</v>
      </c>
      <c r="S77" s="78"/>
      <c r="T77" s="78"/>
      <c r="U77" s="78"/>
      <c r="V77" s="62"/>
    </row>
    <row r="78" spans="1:21" ht="15.75">
      <c r="A78" s="19">
        <v>44</v>
      </c>
      <c r="B78" s="39">
        <v>46.2</v>
      </c>
      <c r="C78" s="29">
        <v>102.143</v>
      </c>
      <c r="D78" s="29">
        <v>111.897</v>
      </c>
      <c r="E78" s="38">
        <f t="shared" si="22"/>
        <v>9.754000000000005</v>
      </c>
      <c r="F78" s="38">
        <f t="shared" si="20"/>
        <v>13.37100000000001</v>
      </c>
      <c r="G78" s="26">
        <f t="shared" si="23"/>
        <v>548.0772900000004</v>
      </c>
      <c r="H78" s="26">
        <f t="shared" si="24"/>
        <v>342.16389000000026</v>
      </c>
      <c r="I78" s="26">
        <f t="shared" si="21"/>
        <v>205.91340000000014</v>
      </c>
      <c r="J78" s="26">
        <f t="shared" si="25"/>
        <v>548.0772900000004</v>
      </c>
      <c r="K78" s="26">
        <f t="shared" si="26"/>
        <v>2.824668</v>
      </c>
      <c r="L78" s="26">
        <f t="shared" si="27"/>
        <v>115.78314132</v>
      </c>
      <c r="M78" s="68"/>
      <c r="N78" s="23">
        <v>89.604</v>
      </c>
      <c r="O78" s="23">
        <v>93.221</v>
      </c>
      <c r="P78" s="23">
        <f t="shared" si="28"/>
        <v>3.6170000000000044</v>
      </c>
      <c r="Q78" s="26">
        <f t="shared" si="29"/>
        <v>217.56255000000027</v>
      </c>
      <c r="R78" s="19">
        <v>44</v>
      </c>
      <c r="S78" s="10"/>
      <c r="T78" s="78"/>
      <c r="U78" s="78"/>
    </row>
    <row r="79" spans="1:23" ht="15.75">
      <c r="A79" s="19">
        <v>45</v>
      </c>
      <c r="B79" s="39">
        <v>45</v>
      </c>
      <c r="C79" s="29">
        <v>15.433</v>
      </c>
      <c r="D79" s="29">
        <v>16.6</v>
      </c>
      <c r="E79" s="38">
        <f t="shared" si="22"/>
        <v>1.1670000000000016</v>
      </c>
      <c r="F79" s="38">
        <f t="shared" si="20"/>
        <v>1.657</v>
      </c>
      <c r="G79" s="26">
        <f t="shared" si="23"/>
        <v>67.92043000000001</v>
      </c>
      <c r="H79" s="26">
        <f t="shared" si="24"/>
        <v>42.40263</v>
      </c>
      <c r="I79" s="26">
        <f t="shared" si="21"/>
        <v>25.5178</v>
      </c>
      <c r="J79" s="26">
        <f t="shared" si="25"/>
        <v>67.92043000000001</v>
      </c>
      <c r="K79" s="26">
        <f t="shared" si="26"/>
        <v>2.7513</v>
      </c>
      <c r="L79" s="26">
        <f t="shared" si="27"/>
        <v>112.77578700000001</v>
      </c>
      <c r="M79" s="68"/>
      <c r="N79" s="23">
        <v>18.01</v>
      </c>
      <c r="O79" s="23">
        <v>18.5</v>
      </c>
      <c r="P79" s="23">
        <f t="shared" si="28"/>
        <v>0.48999999999999844</v>
      </c>
      <c r="Q79" s="26">
        <f t="shared" si="29"/>
        <v>29.473499999999905</v>
      </c>
      <c r="R79" s="19">
        <v>45</v>
      </c>
      <c r="S79" s="10"/>
      <c r="T79" s="10"/>
      <c r="U79" s="10"/>
      <c r="V79" s="4"/>
      <c r="W79" s="4"/>
    </row>
    <row r="80" spans="1:23" ht="15.75">
      <c r="A80" s="19">
        <v>46</v>
      </c>
      <c r="B80" s="39">
        <v>29.8</v>
      </c>
      <c r="C80" s="29">
        <v>157.463</v>
      </c>
      <c r="D80" s="29">
        <v>158.583</v>
      </c>
      <c r="E80" s="38">
        <f t="shared" si="22"/>
        <v>1.1200000000000045</v>
      </c>
      <c r="F80" s="38">
        <f t="shared" si="20"/>
        <v>1.4560000000000048</v>
      </c>
      <c r="G80" s="26">
        <f t="shared" si="23"/>
        <v>59.6814400000002</v>
      </c>
      <c r="H80" s="26">
        <f t="shared" si="24"/>
        <v>37.25904000000013</v>
      </c>
      <c r="I80" s="26">
        <f t="shared" si="21"/>
        <v>22.422400000000074</v>
      </c>
      <c r="J80" s="26">
        <f t="shared" si="25"/>
        <v>59.6814400000002</v>
      </c>
      <c r="K80" s="26">
        <f t="shared" si="26"/>
        <v>1.8219720000000001</v>
      </c>
      <c r="L80" s="26">
        <f t="shared" si="27"/>
        <v>74.68263228</v>
      </c>
      <c r="M80" s="68"/>
      <c r="N80" s="23">
        <v>10.311</v>
      </c>
      <c r="O80" s="23">
        <v>10.647</v>
      </c>
      <c r="P80" s="23">
        <f t="shared" si="28"/>
        <v>0.3360000000000003</v>
      </c>
      <c r="Q80" s="26">
        <f t="shared" si="29"/>
        <v>20.210400000000018</v>
      </c>
      <c r="R80" s="19">
        <v>46</v>
      </c>
      <c r="S80" s="10"/>
      <c r="T80" s="14"/>
      <c r="U80" s="14"/>
      <c r="V80" s="6"/>
      <c r="W80" s="7"/>
    </row>
    <row r="81" spans="1:23" ht="15.75">
      <c r="A81" s="19">
        <v>47</v>
      </c>
      <c r="B81" s="39">
        <v>45.4</v>
      </c>
      <c r="C81" s="23">
        <v>97.776</v>
      </c>
      <c r="D81" s="23">
        <v>99.636</v>
      </c>
      <c r="E81" s="38">
        <f t="shared" si="22"/>
        <v>1.8599999999999994</v>
      </c>
      <c r="F81" s="38">
        <f t="shared" si="20"/>
        <v>2.4800000000000004</v>
      </c>
      <c r="G81" s="26">
        <f t="shared" si="23"/>
        <v>101.65520000000002</v>
      </c>
      <c r="H81" s="26">
        <f t="shared" si="24"/>
        <v>63.46320000000001</v>
      </c>
      <c r="I81" s="26">
        <f t="shared" si="21"/>
        <v>38.19200000000001</v>
      </c>
      <c r="J81" s="26">
        <f t="shared" si="25"/>
        <v>101.65520000000001</v>
      </c>
      <c r="K81" s="26">
        <f t="shared" si="26"/>
        <v>2.775756</v>
      </c>
      <c r="L81" s="26">
        <f t="shared" si="27"/>
        <v>113.77823844</v>
      </c>
      <c r="M81" s="68"/>
      <c r="N81" s="23">
        <v>8.251</v>
      </c>
      <c r="O81" s="23">
        <v>8.871</v>
      </c>
      <c r="P81" s="23">
        <f t="shared" si="28"/>
        <v>0.620000000000001</v>
      </c>
      <c r="Q81" s="26">
        <f t="shared" si="29"/>
        <v>37.293000000000056</v>
      </c>
      <c r="R81" s="19">
        <v>47</v>
      </c>
      <c r="S81" s="16"/>
      <c r="T81" s="14"/>
      <c r="U81" s="14"/>
      <c r="V81" s="6"/>
      <c r="W81" s="7"/>
    </row>
    <row r="82" spans="1:23" ht="15.75">
      <c r="A82" s="19">
        <v>48</v>
      </c>
      <c r="B82" s="39">
        <v>44.2</v>
      </c>
      <c r="C82" s="23">
        <v>88.671</v>
      </c>
      <c r="D82" s="23">
        <v>89</v>
      </c>
      <c r="E82" s="38">
        <f t="shared" si="22"/>
        <v>0.3289999999999935</v>
      </c>
      <c r="F82" s="38">
        <f t="shared" si="20"/>
        <v>0.7459999999999951</v>
      </c>
      <c r="G82" s="26">
        <f t="shared" si="23"/>
        <v>30.5785399999998</v>
      </c>
      <c r="H82" s="26">
        <f t="shared" si="24"/>
        <v>19.090139999999874</v>
      </c>
      <c r="I82" s="26">
        <f t="shared" si="21"/>
        <v>11.488399999999926</v>
      </c>
      <c r="J82" s="26">
        <f t="shared" si="25"/>
        <v>30.578539999999798</v>
      </c>
      <c r="K82" s="26">
        <f t="shared" si="26"/>
        <v>2.702388</v>
      </c>
      <c r="L82" s="26">
        <f t="shared" si="27"/>
        <v>110.77088412</v>
      </c>
      <c r="M82" s="68"/>
      <c r="N82" s="23">
        <v>78.583</v>
      </c>
      <c r="O82" s="23">
        <v>79</v>
      </c>
      <c r="P82" s="23">
        <f t="shared" si="28"/>
        <v>0.4170000000000016</v>
      </c>
      <c r="Q82" s="26">
        <f t="shared" si="29"/>
        <v>25.082550000000094</v>
      </c>
      <c r="R82" s="19">
        <v>48</v>
      </c>
      <c r="S82" s="16"/>
      <c r="T82" s="14"/>
      <c r="U82" s="14"/>
      <c r="V82" s="6"/>
      <c r="W82" s="7"/>
    </row>
    <row r="83" spans="1:23" ht="15.75">
      <c r="A83" s="19">
        <v>49</v>
      </c>
      <c r="B83" s="39">
        <v>30.1</v>
      </c>
      <c r="C83" s="23">
        <v>157.392</v>
      </c>
      <c r="D83" s="23">
        <v>159.109</v>
      </c>
      <c r="E83" s="38">
        <f t="shared" si="22"/>
        <v>1.717000000000013</v>
      </c>
      <c r="F83" s="38">
        <f t="shared" si="20"/>
        <v>2.5470000000000255</v>
      </c>
      <c r="G83" s="26">
        <f t="shared" si="23"/>
        <v>104.40153000000105</v>
      </c>
      <c r="H83" s="26">
        <f t="shared" si="24"/>
        <v>65.17773000000065</v>
      </c>
      <c r="I83" s="26">
        <f t="shared" si="21"/>
        <v>39.223800000000395</v>
      </c>
      <c r="J83" s="26">
        <f t="shared" si="25"/>
        <v>104.40153000000105</v>
      </c>
      <c r="K83" s="26">
        <f t="shared" si="26"/>
        <v>1.840314</v>
      </c>
      <c r="L83" s="26">
        <f t="shared" si="27"/>
        <v>75.43447086</v>
      </c>
      <c r="M83" s="68"/>
      <c r="N83" s="23">
        <v>99.353</v>
      </c>
      <c r="O83" s="23">
        <v>100.183</v>
      </c>
      <c r="P83" s="23">
        <f t="shared" si="28"/>
        <v>0.8300000000000125</v>
      </c>
      <c r="Q83" s="26">
        <f t="shared" si="29"/>
        <v>49.92450000000075</v>
      </c>
      <c r="R83" s="19">
        <v>49</v>
      </c>
      <c r="S83" s="16"/>
      <c r="T83" s="14"/>
      <c r="U83" s="14"/>
      <c r="V83" s="6"/>
      <c r="W83" s="7"/>
    </row>
    <row r="84" spans="1:23" ht="15.75">
      <c r="A84" s="19">
        <v>50</v>
      </c>
      <c r="B84" s="39">
        <v>45.3</v>
      </c>
      <c r="C84" s="23">
        <v>259.659</v>
      </c>
      <c r="D84" s="23">
        <v>269.687</v>
      </c>
      <c r="E84" s="38">
        <f t="shared" si="22"/>
        <v>10.02800000000002</v>
      </c>
      <c r="F84" s="38">
        <f t="shared" si="20"/>
        <v>16.358000000000004</v>
      </c>
      <c r="G84" s="26">
        <f t="shared" si="23"/>
        <v>670.5144200000002</v>
      </c>
      <c r="H84" s="26">
        <f t="shared" si="24"/>
        <v>418.6012200000001</v>
      </c>
      <c r="I84" s="26">
        <f t="shared" si="21"/>
        <v>251.91320000000007</v>
      </c>
      <c r="J84" s="26">
        <f t="shared" si="25"/>
        <v>670.5144200000002</v>
      </c>
      <c r="K84" s="26">
        <f t="shared" si="26"/>
        <v>2.7696419999999997</v>
      </c>
      <c r="L84" s="26">
        <f t="shared" si="27"/>
        <v>113.52762557999999</v>
      </c>
      <c r="M84" s="68"/>
      <c r="N84" s="23">
        <v>246.812</v>
      </c>
      <c r="O84" s="23">
        <v>253.142</v>
      </c>
      <c r="P84" s="23">
        <f t="shared" si="28"/>
        <v>6.329999999999984</v>
      </c>
      <c r="Q84" s="26">
        <f t="shared" si="29"/>
        <v>380.74949999999905</v>
      </c>
      <c r="R84" s="19">
        <v>50</v>
      </c>
      <c r="S84" s="16"/>
      <c r="T84" s="14"/>
      <c r="U84" s="14"/>
      <c r="V84" s="6"/>
      <c r="W84" s="7"/>
    </row>
    <row r="85" spans="1:23" ht="15.75">
      <c r="A85" s="28"/>
      <c r="B85" s="18">
        <f>SUM(B70:B84)</f>
        <v>600.1</v>
      </c>
      <c r="C85" s="28"/>
      <c r="D85" s="19"/>
      <c r="E85" s="31">
        <f>SUM(E70:E84)</f>
        <v>74.27400000000002</v>
      </c>
      <c r="F85" s="31">
        <f>SUM(F70:F84)</f>
        <v>111.68699999999997</v>
      </c>
      <c r="G85" s="26">
        <f t="shared" si="23"/>
        <v>4578.050129999999</v>
      </c>
      <c r="H85" s="26">
        <f t="shared" si="24"/>
        <v>2858.070329999999</v>
      </c>
      <c r="I85" s="26">
        <f>SUM(I70:I84)</f>
        <v>1719.9798</v>
      </c>
      <c r="J85" s="26">
        <f t="shared" si="25"/>
        <v>4578.05013</v>
      </c>
      <c r="K85" s="26">
        <f t="shared" si="26"/>
        <v>36.690114</v>
      </c>
      <c r="L85" s="26">
        <f t="shared" si="27"/>
        <v>1503.9277728600002</v>
      </c>
      <c r="M85" s="68"/>
      <c r="N85" s="28"/>
      <c r="O85" s="19"/>
      <c r="P85" s="30">
        <f>SUM(P70:P84)</f>
        <v>37.41299999999994</v>
      </c>
      <c r="Q85" s="26">
        <f t="shared" si="29"/>
        <v>2250.3919499999965</v>
      </c>
      <c r="S85" s="16"/>
      <c r="T85" s="14"/>
      <c r="U85" s="14"/>
      <c r="V85" s="6"/>
      <c r="W85" s="7"/>
    </row>
    <row r="86" spans="1:23" ht="15.75">
      <c r="A86" s="28"/>
      <c r="B86" s="28"/>
      <c r="C86" s="28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S86" s="16"/>
      <c r="T86" s="14"/>
      <c r="U86" s="14"/>
      <c r="V86" s="6"/>
      <c r="W86" s="7"/>
    </row>
    <row r="87" spans="4:23" ht="15.75">
      <c r="D87" s="75" t="s">
        <v>34</v>
      </c>
      <c r="E87" s="75"/>
      <c r="F87" s="75"/>
      <c r="G87" s="75"/>
      <c r="H87" s="75"/>
      <c r="I87" s="62"/>
      <c r="J87" s="62"/>
      <c r="K87" s="62"/>
      <c r="L87" s="62"/>
      <c r="M87" s="62"/>
      <c r="N87" s="62"/>
      <c r="O87" s="62"/>
      <c r="P87" s="62"/>
      <c r="Q87" s="62"/>
      <c r="S87" s="48"/>
      <c r="T87" s="46"/>
      <c r="U87" s="46"/>
      <c r="V87" s="34"/>
      <c r="W87" s="35"/>
    </row>
    <row r="88" spans="1:23" ht="15.75">
      <c r="A88" s="10"/>
      <c r="B88" s="10"/>
      <c r="C88" s="10"/>
      <c r="D88" s="62"/>
      <c r="E88" s="62"/>
      <c r="F88" s="62"/>
      <c r="G88" s="62"/>
      <c r="H88" s="62"/>
      <c r="I88" s="62"/>
      <c r="J88" s="62"/>
      <c r="K88" s="62"/>
      <c r="L88" s="62"/>
      <c r="M88" s="74"/>
      <c r="N88" s="62"/>
      <c r="O88" s="62"/>
      <c r="P88" s="62"/>
      <c r="Q88" s="62"/>
      <c r="S88" s="48"/>
      <c r="T88" s="46"/>
      <c r="U88" s="46"/>
      <c r="V88" s="34"/>
      <c r="W88" s="35"/>
    </row>
    <row r="89" spans="1:2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S89" s="44"/>
      <c r="T89" s="44"/>
      <c r="U89" s="44"/>
      <c r="V89" s="32"/>
      <c r="W89" s="32"/>
      <c r="X89" s="3"/>
    </row>
    <row r="90" spans="1:24" ht="15.75">
      <c r="A90" s="10"/>
      <c r="B90" s="11"/>
      <c r="C90" s="12"/>
      <c r="D90" s="13"/>
      <c r="E90" s="14"/>
      <c r="F90" s="14"/>
      <c r="G90" s="15"/>
      <c r="H90" s="15"/>
      <c r="I90" s="15"/>
      <c r="J90" s="15"/>
      <c r="K90" s="15"/>
      <c r="L90" s="15"/>
      <c r="M90" s="10"/>
      <c r="N90" s="12"/>
      <c r="O90" s="12"/>
      <c r="P90" s="14"/>
      <c r="Q90" s="15"/>
      <c r="S90" s="44"/>
      <c r="T90" s="44"/>
      <c r="U90" s="44"/>
      <c r="V90" s="32"/>
      <c r="W90" s="32"/>
      <c r="X90" s="32"/>
    </row>
    <row r="91" spans="1:24" ht="15.75">
      <c r="A91" s="10"/>
      <c r="B91" s="11"/>
      <c r="C91" s="14"/>
      <c r="D91" s="14"/>
      <c r="E91" s="14"/>
      <c r="F91" s="14"/>
      <c r="G91" s="15"/>
      <c r="H91" s="15"/>
      <c r="I91" s="15"/>
      <c r="J91" s="15"/>
      <c r="K91" s="15"/>
      <c r="L91" s="15"/>
      <c r="M91" s="16"/>
      <c r="N91" s="14"/>
      <c r="O91" s="14"/>
      <c r="P91" s="14"/>
      <c r="Q91" s="15"/>
      <c r="S91" s="47"/>
      <c r="T91" s="77"/>
      <c r="U91" s="77"/>
      <c r="V91" s="34"/>
      <c r="W91" s="35"/>
      <c r="X91" s="32"/>
    </row>
    <row r="92" spans="1:24" ht="15.75">
      <c r="A92" s="10"/>
      <c r="B92" s="11"/>
      <c r="C92" s="14"/>
      <c r="D92" s="14"/>
      <c r="E92" s="14"/>
      <c r="F92" s="14"/>
      <c r="G92" s="15"/>
      <c r="H92" s="15"/>
      <c r="I92" s="15"/>
      <c r="J92" s="15"/>
      <c r="K92" s="15"/>
      <c r="L92" s="15"/>
      <c r="M92" s="16"/>
      <c r="N92" s="14"/>
      <c r="O92" s="14"/>
      <c r="P92" s="14"/>
      <c r="Q92" s="15"/>
      <c r="S92" s="47"/>
      <c r="T92" s="46"/>
      <c r="U92" s="46"/>
      <c r="V92" s="34"/>
      <c r="W92" s="35"/>
      <c r="X92" s="32"/>
    </row>
    <row r="93" spans="1:24" ht="15.75">
      <c r="A93" s="10"/>
      <c r="B93" s="11"/>
      <c r="C93" s="14"/>
      <c r="D93" s="14"/>
      <c r="E93" s="14"/>
      <c r="F93" s="14"/>
      <c r="G93" s="15"/>
      <c r="H93" s="15"/>
      <c r="I93" s="15"/>
      <c r="J93" s="15"/>
      <c r="K93" s="15"/>
      <c r="L93" s="15"/>
      <c r="M93" s="16"/>
      <c r="N93" s="14"/>
      <c r="O93" s="14"/>
      <c r="P93" s="14"/>
      <c r="Q93" s="15"/>
      <c r="S93" s="47"/>
      <c r="T93" s="46"/>
      <c r="U93" s="46"/>
      <c r="V93" s="34"/>
      <c r="W93" s="35"/>
      <c r="X93" s="92"/>
    </row>
    <row r="94" spans="1:24" ht="15.75">
      <c r="A94" s="18" t="s">
        <v>5</v>
      </c>
      <c r="B94" s="18"/>
      <c r="C94" s="18"/>
      <c r="D94" s="19" t="s">
        <v>20</v>
      </c>
      <c r="E94" s="18" t="s">
        <v>31</v>
      </c>
      <c r="F94" s="18"/>
      <c r="G94" s="19" t="s">
        <v>6</v>
      </c>
      <c r="H94" s="19" t="s">
        <v>27</v>
      </c>
      <c r="I94" s="19" t="s">
        <v>26</v>
      </c>
      <c r="J94" s="19" t="s">
        <v>6</v>
      </c>
      <c r="K94" s="19" t="s">
        <v>30</v>
      </c>
      <c r="L94" s="19" t="s">
        <v>14</v>
      </c>
      <c r="M94" s="18"/>
      <c r="N94" s="18" t="s">
        <v>8</v>
      </c>
      <c r="O94" s="18"/>
      <c r="P94" s="19" t="s">
        <v>20</v>
      </c>
      <c r="Q94" s="18" t="s">
        <v>31</v>
      </c>
      <c r="S94" s="47"/>
      <c r="T94" s="46"/>
      <c r="U94" s="46"/>
      <c r="V94" s="34"/>
      <c r="W94" s="35"/>
      <c r="X94" s="90"/>
    </row>
    <row r="95" spans="1:24" ht="15.75">
      <c r="A95" s="19" t="s">
        <v>0</v>
      </c>
      <c r="B95" s="19" t="s">
        <v>1</v>
      </c>
      <c r="C95" s="19" t="s">
        <v>2</v>
      </c>
      <c r="D95" s="19" t="s">
        <v>3</v>
      </c>
      <c r="E95" s="20" t="s">
        <v>16</v>
      </c>
      <c r="F95" s="20" t="s">
        <v>11</v>
      </c>
      <c r="G95" s="19">
        <v>40.99</v>
      </c>
      <c r="H95" s="19">
        <v>25.59</v>
      </c>
      <c r="I95" s="19">
        <v>15.4</v>
      </c>
      <c r="J95" s="19" t="s">
        <v>14</v>
      </c>
      <c r="K95" s="19" t="s">
        <v>32</v>
      </c>
      <c r="L95" s="19" t="s">
        <v>6</v>
      </c>
      <c r="M95" s="18"/>
      <c r="N95" s="19" t="s">
        <v>2</v>
      </c>
      <c r="O95" s="19" t="s">
        <v>3</v>
      </c>
      <c r="P95" s="20" t="s">
        <v>4</v>
      </c>
      <c r="Q95" s="19">
        <v>60.15</v>
      </c>
      <c r="R95" s="19" t="s">
        <v>0</v>
      </c>
      <c r="S95" s="47"/>
      <c r="T95" s="46"/>
      <c r="U95" s="46"/>
      <c r="V95" s="34"/>
      <c r="W95" s="35"/>
      <c r="X95" s="32"/>
    </row>
    <row r="96" spans="1:24" ht="15.75">
      <c r="A96" s="19">
        <v>51</v>
      </c>
      <c r="B96" s="39">
        <v>47.8</v>
      </c>
      <c r="C96" s="108">
        <v>163.305</v>
      </c>
      <c r="D96" s="108">
        <v>166.203</v>
      </c>
      <c r="E96" s="38">
        <f>D96-C96</f>
        <v>2.897999999999996</v>
      </c>
      <c r="F96" s="38">
        <f aca="true" t="shared" si="30" ref="F96:F115">E96+P96</f>
        <v>3.7759999999999962</v>
      </c>
      <c r="G96" s="26">
        <f>40.99*F96</f>
        <v>154.77823999999984</v>
      </c>
      <c r="H96" s="26">
        <f>25.59*F96</f>
        <v>96.6278399999999</v>
      </c>
      <c r="I96" s="26">
        <f aca="true" t="shared" si="31" ref="I96:I116">15.4*F96</f>
        <v>58.15039999999994</v>
      </c>
      <c r="J96" s="26">
        <f>H96+I96</f>
        <v>154.77823999999984</v>
      </c>
      <c r="K96" s="26">
        <f>0.06114*B96</f>
        <v>2.9224919999999996</v>
      </c>
      <c r="L96" s="26">
        <f>40.99*K96</f>
        <v>119.79294707999999</v>
      </c>
      <c r="M96" s="68"/>
      <c r="N96" s="22">
        <v>108.604</v>
      </c>
      <c r="O96" s="22">
        <v>109.482</v>
      </c>
      <c r="P96" s="81">
        <f>O96-N96</f>
        <v>0.8780000000000001</v>
      </c>
      <c r="Q96" s="26">
        <f>60.15*P96</f>
        <v>52.81170000000001</v>
      </c>
      <c r="R96" s="19">
        <v>51</v>
      </c>
      <c r="S96" s="47"/>
      <c r="T96" s="46"/>
      <c r="U96" s="46"/>
      <c r="V96" s="34"/>
      <c r="W96" s="35"/>
      <c r="X96" s="32"/>
    </row>
    <row r="97" spans="1:24" ht="15.75">
      <c r="A97" s="19">
        <v>52</v>
      </c>
      <c r="B97" s="39">
        <v>36</v>
      </c>
      <c r="C97" s="109">
        <v>38.114</v>
      </c>
      <c r="D97" s="109">
        <v>40.842</v>
      </c>
      <c r="E97" s="38">
        <f aca="true" t="shared" si="32" ref="E97:E115">D97-C97</f>
        <v>2.7280000000000015</v>
      </c>
      <c r="F97" s="38">
        <f t="shared" si="30"/>
        <v>3.6780000000000044</v>
      </c>
      <c r="G97" s="26">
        <f aca="true" t="shared" si="33" ref="G97:G116">40.99*F97</f>
        <v>150.76122000000018</v>
      </c>
      <c r="H97" s="26">
        <f aca="true" t="shared" si="34" ref="H97:H116">25.59*F97</f>
        <v>94.12002000000011</v>
      </c>
      <c r="I97" s="26">
        <f t="shared" si="31"/>
        <v>56.64120000000007</v>
      </c>
      <c r="J97" s="26">
        <f aca="true" t="shared" si="35" ref="J97:J116">H97+I97</f>
        <v>150.76122000000018</v>
      </c>
      <c r="K97" s="26">
        <f aca="true" t="shared" si="36" ref="K97:K116">0.06114*B97</f>
        <v>2.20104</v>
      </c>
      <c r="L97" s="26">
        <f aca="true" t="shared" si="37" ref="L97:L116">40.99*K97</f>
        <v>90.2206296</v>
      </c>
      <c r="M97" s="68"/>
      <c r="N97" s="23">
        <v>19.121</v>
      </c>
      <c r="O97" s="23">
        <v>20.071</v>
      </c>
      <c r="P97" s="81">
        <f aca="true" t="shared" si="38" ref="P97:P115">O97-N97</f>
        <v>0.9500000000000028</v>
      </c>
      <c r="Q97" s="26">
        <f aca="true" t="shared" si="39" ref="Q97:Q116">60.15*P97</f>
        <v>57.14250000000017</v>
      </c>
      <c r="R97" s="19">
        <v>52</v>
      </c>
      <c r="S97" s="47"/>
      <c r="T97" s="46"/>
      <c r="U97" s="46"/>
      <c r="V97" s="34"/>
      <c r="W97" s="35"/>
      <c r="X97" s="32"/>
    </row>
    <row r="98" spans="1:24" ht="15.75">
      <c r="A98" s="19">
        <v>53</v>
      </c>
      <c r="B98" s="39">
        <v>31</v>
      </c>
      <c r="C98" s="109">
        <v>678.792</v>
      </c>
      <c r="D98" s="109">
        <v>696.101</v>
      </c>
      <c r="E98" s="38">
        <f t="shared" si="32"/>
        <v>17.30899999999997</v>
      </c>
      <c r="F98" s="38">
        <f t="shared" si="30"/>
        <v>26.20199999999994</v>
      </c>
      <c r="G98" s="26">
        <f t="shared" si="33"/>
        <v>1074.0199799999978</v>
      </c>
      <c r="H98" s="26">
        <f t="shared" si="34"/>
        <v>670.5091799999985</v>
      </c>
      <c r="I98" s="26">
        <f t="shared" si="31"/>
        <v>403.5107999999991</v>
      </c>
      <c r="J98" s="26">
        <f t="shared" si="35"/>
        <v>1074.0199799999978</v>
      </c>
      <c r="K98" s="26">
        <f t="shared" si="36"/>
        <v>1.89534</v>
      </c>
      <c r="L98" s="26">
        <f t="shared" si="37"/>
        <v>77.68998660000001</v>
      </c>
      <c r="M98" s="68"/>
      <c r="N98" s="23">
        <v>428.283</v>
      </c>
      <c r="O98" s="23">
        <v>437.176</v>
      </c>
      <c r="P98" s="81">
        <f t="shared" si="38"/>
        <v>8.892999999999972</v>
      </c>
      <c r="Q98" s="26">
        <f t="shared" si="39"/>
        <v>534.9139499999983</v>
      </c>
      <c r="R98" s="19">
        <v>53</v>
      </c>
      <c r="S98" s="47"/>
      <c r="T98" s="46"/>
      <c r="U98" s="46"/>
      <c r="V98" s="34"/>
      <c r="W98" s="35"/>
      <c r="X98" s="32"/>
    </row>
    <row r="99" spans="1:24" ht="15.75">
      <c r="A99" s="85">
        <v>54</v>
      </c>
      <c r="B99" s="39">
        <v>31.4</v>
      </c>
      <c r="C99" s="109">
        <v>32.902</v>
      </c>
      <c r="D99" s="109">
        <v>39.238</v>
      </c>
      <c r="E99" s="38">
        <f t="shared" si="32"/>
        <v>6.3359999999999985</v>
      </c>
      <c r="F99" s="38">
        <f t="shared" si="30"/>
        <v>9.799999999999994</v>
      </c>
      <c r="G99" s="26">
        <f t="shared" si="33"/>
        <v>401.70199999999977</v>
      </c>
      <c r="H99" s="26">
        <f t="shared" si="34"/>
        <v>250.78199999999984</v>
      </c>
      <c r="I99" s="26">
        <f t="shared" si="31"/>
        <v>150.9199999999999</v>
      </c>
      <c r="J99" s="26">
        <f t="shared" si="35"/>
        <v>401.70199999999977</v>
      </c>
      <c r="K99" s="26">
        <f t="shared" si="36"/>
        <v>1.9197959999999998</v>
      </c>
      <c r="L99" s="26">
        <f t="shared" si="37"/>
        <v>78.69243804</v>
      </c>
      <c r="M99" s="68"/>
      <c r="N99" s="23">
        <v>29.452</v>
      </c>
      <c r="O99" s="23">
        <v>32.916</v>
      </c>
      <c r="P99" s="81">
        <f t="shared" si="38"/>
        <v>3.463999999999995</v>
      </c>
      <c r="Q99" s="26">
        <f t="shared" si="39"/>
        <v>208.3595999999997</v>
      </c>
      <c r="R99" s="19">
        <v>54</v>
      </c>
      <c r="S99" s="47"/>
      <c r="T99" s="46"/>
      <c r="U99" s="46"/>
      <c r="V99" s="34"/>
      <c r="W99" s="35"/>
      <c r="X99" s="32"/>
    </row>
    <row r="100" spans="1:24" ht="15.75">
      <c r="A100" s="85">
        <v>55</v>
      </c>
      <c r="B100" s="39">
        <v>47.3</v>
      </c>
      <c r="C100" s="109">
        <v>127.219</v>
      </c>
      <c r="D100" s="109">
        <v>133</v>
      </c>
      <c r="E100" s="38">
        <f t="shared" si="32"/>
        <v>5.781000000000006</v>
      </c>
      <c r="F100" s="38">
        <f t="shared" si="30"/>
        <v>8.195000000000007</v>
      </c>
      <c r="G100" s="26">
        <f t="shared" si="33"/>
        <v>335.91305000000034</v>
      </c>
      <c r="H100" s="26">
        <f t="shared" si="34"/>
        <v>209.7100500000002</v>
      </c>
      <c r="I100" s="26">
        <f t="shared" si="31"/>
        <v>126.20300000000012</v>
      </c>
      <c r="J100" s="26">
        <f t="shared" si="35"/>
        <v>335.91305000000034</v>
      </c>
      <c r="K100" s="26">
        <f t="shared" si="36"/>
        <v>2.8919219999999997</v>
      </c>
      <c r="L100" s="26">
        <f t="shared" si="37"/>
        <v>118.53988277999999</v>
      </c>
      <c r="M100" s="68"/>
      <c r="N100" s="29">
        <v>58.586</v>
      </c>
      <c r="O100" s="29">
        <v>61</v>
      </c>
      <c r="P100" s="81">
        <f t="shared" si="38"/>
        <v>2.4140000000000015</v>
      </c>
      <c r="Q100" s="26">
        <f t="shared" si="39"/>
        <v>145.2021000000001</v>
      </c>
      <c r="R100" s="19">
        <v>55</v>
      </c>
      <c r="S100" s="47"/>
      <c r="T100" s="46"/>
      <c r="U100" s="46"/>
      <c r="V100" s="34"/>
      <c r="W100" s="35"/>
      <c r="X100" s="32"/>
    </row>
    <row r="101" spans="1:24" ht="15.75">
      <c r="A101" s="84">
        <v>56</v>
      </c>
      <c r="B101" s="39">
        <v>34</v>
      </c>
      <c r="C101" s="108">
        <v>1.418</v>
      </c>
      <c r="D101" s="110">
        <v>1.5</v>
      </c>
      <c r="E101" s="38">
        <f t="shared" si="32"/>
        <v>0.08200000000000007</v>
      </c>
      <c r="F101" s="38">
        <f t="shared" si="30"/>
        <v>0.12200000000000011</v>
      </c>
      <c r="G101" s="26">
        <f t="shared" si="33"/>
        <v>5.000780000000005</v>
      </c>
      <c r="H101" s="26">
        <f t="shared" si="34"/>
        <v>3.121980000000003</v>
      </c>
      <c r="I101" s="26">
        <f t="shared" si="31"/>
        <v>1.8788000000000018</v>
      </c>
      <c r="J101" s="26">
        <f t="shared" si="35"/>
        <v>5.000780000000004</v>
      </c>
      <c r="K101" s="26">
        <f t="shared" si="36"/>
        <v>2.07876</v>
      </c>
      <c r="L101" s="26">
        <f t="shared" si="37"/>
        <v>85.2083724</v>
      </c>
      <c r="M101" s="68"/>
      <c r="N101" s="22">
        <v>1.46</v>
      </c>
      <c r="O101" s="22">
        <v>1.5</v>
      </c>
      <c r="P101" s="81">
        <f t="shared" si="38"/>
        <v>0.040000000000000036</v>
      </c>
      <c r="Q101" s="26">
        <f t="shared" si="39"/>
        <v>2.406000000000002</v>
      </c>
      <c r="R101" s="66">
        <v>56</v>
      </c>
      <c r="S101" s="47"/>
      <c r="T101" s="46"/>
      <c r="U101" s="46"/>
      <c r="V101" s="34"/>
      <c r="W101" s="35"/>
      <c r="X101" s="32"/>
    </row>
    <row r="102" spans="1:24" ht="15.75">
      <c r="A102" s="19">
        <v>57</v>
      </c>
      <c r="B102" s="39">
        <v>31</v>
      </c>
      <c r="C102" s="109">
        <v>94.2</v>
      </c>
      <c r="D102" s="109">
        <v>96</v>
      </c>
      <c r="E102" s="38">
        <f t="shared" si="32"/>
        <v>1.7999999999999972</v>
      </c>
      <c r="F102" s="38">
        <f t="shared" si="30"/>
        <v>2.1999999999999957</v>
      </c>
      <c r="G102" s="26">
        <f t="shared" si="33"/>
        <v>90.17799999999983</v>
      </c>
      <c r="H102" s="26">
        <f t="shared" si="34"/>
        <v>56.29799999999989</v>
      </c>
      <c r="I102" s="26">
        <f t="shared" si="31"/>
        <v>33.87999999999994</v>
      </c>
      <c r="J102" s="26">
        <f t="shared" si="35"/>
        <v>90.17799999999983</v>
      </c>
      <c r="K102" s="26">
        <f t="shared" si="36"/>
        <v>1.89534</v>
      </c>
      <c r="L102" s="26">
        <f t="shared" si="37"/>
        <v>77.68998660000001</v>
      </c>
      <c r="M102" s="68"/>
      <c r="N102" s="23">
        <v>27.8</v>
      </c>
      <c r="O102" s="23">
        <v>28.2</v>
      </c>
      <c r="P102" s="81">
        <f t="shared" si="38"/>
        <v>0.3999999999999986</v>
      </c>
      <c r="Q102" s="26">
        <f t="shared" si="39"/>
        <v>24.059999999999913</v>
      </c>
      <c r="R102" s="19">
        <v>57</v>
      </c>
      <c r="S102" s="47"/>
      <c r="T102" s="46"/>
      <c r="U102" s="46"/>
      <c r="V102" s="34"/>
      <c r="W102" s="35"/>
      <c r="X102" s="32"/>
    </row>
    <row r="103" spans="1:24" ht="15.75">
      <c r="A103" s="19">
        <v>58</v>
      </c>
      <c r="B103" s="50">
        <v>31.8</v>
      </c>
      <c r="C103" s="111">
        <v>13.18</v>
      </c>
      <c r="D103" s="111">
        <v>13.705</v>
      </c>
      <c r="E103" s="38">
        <f t="shared" si="32"/>
        <v>0.5250000000000004</v>
      </c>
      <c r="F103" s="38">
        <f t="shared" si="30"/>
        <v>1.1739999999999995</v>
      </c>
      <c r="G103" s="26">
        <f t="shared" si="33"/>
        <v>48.12225999999998</v>
      </c>
      <c r="H103" s="26">
        <f t="shared" si="34"/>
        <v>30.042659999999987</v>
      </c>
      <c r="I103" s="26">
        <f t="shared" si="31"/>
        <v>18.079599999999992</v>
      </c>
      <c r="J103" s="26">
        <f t="shared" si="35"/>
        <v>48.12225999999998</v>
      </c>
      <c r="K103" s="26">
        <f t="shared" si="36"/>
        <v>1.944252</v>
      </c>
      <c r="L103" s="26">
        <f t="shared" si="37"/>
        <v>79.69488948</v>
      </c>
      <c r="M103" s="68"/>
      <c r="N103" s="29">
        <v>15.125</v>
      </c>
      <c r="O103" s="29">
        <v>15.774</v>
      </c>
      <c r="P103" s="81">
        <f t="shared" si="38"/>
        <v>0.6489999999999991</v>
      </c>
      <c r="Q103" s="26">
        <f t="shared" si="39"/>
        <v>39.03734999999995</v>
      </c>
      <c r="R103" s="63">
        <v>58</v>
      </c>
      <c r="S103" s="47"/>
      <c r="T103" s="48"/>
      <c r="U103" s="44"/>
      <c r="V103" s="72"/>
      <c r="W103" s="35"/>
      <c r="X103" s="3"/>
    </row>
    <row r="104" spans="1:24" ht="15.75">
      <c r="A104" s="19">
        <v>59</v>
      </c>
      <c r="B104" s="39">
        <v>46.5</v>
      </c>
      <c r="C104" s="109">
        <v>89.728</v>
      </c>
      <c r="D104" s="109">
        <v>94.728</v>
      </c>
      <c r="E104" s="38">
        <f t="shared" si="32"/>
        <v>5</v>
      </c>
      <c r="F104" s="38">
        <f t="shared" si="30"/>
        <v>7</v>
      </c>
      <c r="G104" s="26">
        <f t="shared" si="33"/>
        <v>286.93</v>
      </c>
      <c r="H104" s="26">
        <f t="shared" si="34"/>
        <v>179.13</v>
      </c>
      <c r="I104" s="26">
        <f t="shared" si="31"/>
        <v>107.8</v>
      </c>
      <c r="J104" s="26">
        <f t="shared" si="35"/>
        <v>286.93</v>
      </c>
      <c r="K104" s="26">
        <f t="shared" si="36"/>
        <v>2.84301</v>
      </c>
      <c r="L104" s="26">
        <f t="shared" si="37"/>
        <v>116.53497990000001</v>
      </c>
      <c r="M104" s="68"/>
      <c r="N104" s="107">
        <v>55.388</v>
      </c>
      <c r="O104" s="83">
        <v>57.388</v>
      </c>
      <c r="P104" s="81">
        <f t="shared" si="38"/>
        <v>2</v>
      </c>
      <c r="Q104" s="26">
        <f t="shared" si="39"/>
        <v>120.3</v>
      </c>
      <c r="R104" s="19">
        <v>59</v>
      </c>
      <c r="S104" s="48"/>
      <c r="T104" s="48"/>
      <c r="U104" s="48"/>
      <c r="V104" s="48"/>
      <c r="W104" s="48"/>
      <c r="X104" s="3"/>
    </row>
    <row r="105" spans="1:23" ht="15.75">
      <c r="A105" s="86">
        <v>60</v>
      </c>
      <c r="B105" s="39">
        <v>34.5</v>
      </c>
      <c r="C105" s="112">
        <v>31.6</v>
      </c>
      <c r="D105" s="112">
        <v>35</v>
      </c>
      <c r="E105" s="38">
        <f t="shared" si="32"/>
        <v>3.3999999999999986</v>
      </c>
      <c r="F105" s="38">
        <f t="shared" si="30"/>
        <v>5.399999999999999</v>
      </c>
      <c r="G105" s="26">
        <f t="shared" si="33"/>
        <v>221.34599999999995</v>
      </c>
      <c r="H105" s="26">
        <f t="shared" si="34"/>
        <v>138.18599999999995</v>
      </c>
      <c r="I105" s="26">
        <f t="shared" si="31"/>
        <v>83.15999999999998</v>
      </c>
      <c r="J105" s="26">
        <f t="shared" si="35"/>
        <v>221.34599999999995</v>
      </c>
      <c r="K105" s="26">
        <f t="shared" si="36"/>
        <v>2.10933</v>
      </c>
      <c r="L105" s="26">
        <f t="shared" si="37"/>
        <v>86.46143670000001</v>
      </c>
      <c r="M105" s="68"/>
      <c r="N105" s="29">
        <v>16</v>
      </c>
      <c r="O105" s="29">
        <v>18</v>
      </c>
      <c r="P105" s="81">
        <f t="shared" si="38"/>
        <v>2</v>
      </c>
      <c r="Q105" s="26">
        <f t="shared" si="39"/>
        <v>120.3</v>
      </c>
      <c r="R105" s="66">
        <v>60</v>
      </c>
      <c r="S105" s="78"/>
      <c r="T105" s="78"/>
      <c r="U105" s="78"/>
      <c r="V105" s="62"/>
      <c r="W105" s="62"/>
    </row>
    <row r="106" spans="1:23" ht="15.75">
      <c r="A106" s="86">
        <v>61</v>
      </c>
      <c r="B106" s="39">
        <v>31.4</v>
      </c>
      <c r="C106" s="109">
        <v>257.141</v>
      </c>
      <c r="D106" s="109">
        <v>259</v>
      </c>
      <c r="E106" s="38">
        <f t="shared" si="32"/>
        <v>1.8589999999999804</v>
      </c>
      <c r="F106" s="38">
        <f t="shared" si="30"/>
        <v>3.3549999999999827</v>
      </c>
      <c r="G106" s="26">
        <f t="shared" si="33"/>
        <v>137.5214499999993</v>
      </c>
      <c r="H106" s="26">
        <f t="shared" si="34"/>
        <v>85.85444999999956</v>
      </c>
      <c r="I106" s="26">
        <f t="shared" si="31"/>
        <v>51.66699999999973</v>
      </c>
      <c r="J106" s="26">
        <f t="shared" si="35"/>
        <v>137.52144999999928</v>
      </c>
      <c r="K106" s="26">
        <f t="shared" si="36"/>
        <v>1.9197959999999998</v>
      </c>
      <c r="L106" s="26">
        <f t="shared" si="37"/>
        <v>78.69243804</v>
      </c>
      <c r="M106" s="68"/>
      <c r="N106" s="29">
        <v>59.504</v>
      </c>
      <c r="O106" s="29">
        <v>61</v>
      </c>
      <c r="P106" s="81">
        <f t="shared" si="38"/>
        <v>1.4960000000000022</v>
      </c>
      <c r="Q106" s="26">
        <f t="shared" si="39"/>
        <v>89.98440000000014</v>
      </c>
      <c r="R106" s="66">
        <v>61</v>
      </c>
      <c r="S106" s="102"/>
      <c r="T106" s="78"/>
      <c r="U106" s="78"/>
      <c r="V106" s="62"/>
      <c r="W106" s="62"/>
    </row>
    <row r="107" spans="1:23" ht="15.75">
      <c r="A107" s="85">
        <v>62</v>
      </c>
      <c r="B107" s="39">
        <v>31</v>
      </c>
      <c r="C107" s="111">
        <v>4.365</v>
      </c>
      <c r="D107" s="111">
        <v>10.882</v>
      </c>
      <c r="E107" s="38">
        <f t="shared" si="32"/>
        <v>6.5169999999999995</v>
      </c>
      <c r="F107" s="38">
        <f t="shared" si="30"/>
        <v>10.328</v>
      </c>
      <c r="G107" s="26">
        <f t="shared" si="33"/>
        <v>423.34472</v>
      </c>
      <c r="H107" s="26">
        <f t="shared" si="34"/>
        <v>264.29352</v>
      </c>
      <c r="I107" s="26">
        <f t="shared" si="31"/>
        <v>159.0512</v>
      </c>
      <c r="J107" s="26">
        <f t="shared" si="35"/>
        <v>423.34472</v>
      </c>
      <c r="K107" s="26">
        <f t="shared" si="36"/>
        <v>1.89534</v>
      </c>
      <c r="L107" s="26">
        <f t="shared" si="37"/>
        <v>77.68998660000001</v>
      </c>
      <c r="M107" s="68"/>
      <c r="N107" s="23">
        <v>4.463</v>
      </c>
      <c r="O107" s="23">
        <v>8.274</v>
      </c>
      <c r="P107" s="81">
        <f t="shared" si="38"/>
        <v>3.810999999999999</v>
      </c>
      <c r="Q107" s="26">
        <f t="shared" si="39"/>
        <v>229.23164999999995</v>
      </c>
      <c r="R107" s="19">
        <v>62</v>
      </c>
      <c r="S107" s="10"/>
      <c r="T107" s="10"/>
      <c r="U107" s="10"/>
      <c r="V107" s="10"/>
      <c r="W107" s="10"/>
    </row>
    <row r="108" spans="1:23" ht="15.75">
      <c r="A108" s="19">
        <v>63</v>
      </c>
      <c r="B108" s="39">
        <v>46.2</v>
      </c>
      <c r="C108" s="109">
        <v>84.05</v>
      </c>
      <c r="D108" s="109">
        <v>88.214</v>
      </c>
      <c r="E108" s="38">
        <f t="shared" si="32"/>
        <v>4.1640000000000015</v>
      </c>
      <c r="F108" s="38">
        <f t="shared" si="30"/>
        <v>9.131</v>
      </c>
      <c r="G108" s="26">
        <f t="shared" si="33"/>
        <v>374.27969</v>
      </c>
      <c r="H108" s="26">
        <f t="shared" si="34"/>
        <v>233.66229</v>
      </c>
      <c r="I108" s="26">
        <f t="shared" si="31"/>
        <v>140.6174</v>
      </c>
      <c r="J108" s="26">
        <f t="shared" si="35"/>
        <v>374.27969</v>
      </c>
      <c r="K108" s="26">
        <f t="shared" si="36"/>
        <v>2.824668</v>
      </c>
      <c r="L108" s="26">
        <f t="shared" si="37"/>
        <v>115.78314132</v>
      </c>
      <c r="M108" s="68"/>
      <c r="N108" s="23">
        <v>52.29</v>
      </c>
      <c r="O108" s="23">
        <v>57.257</v>
      </c>
      <c r="P108" s="81">
        <f t="shared" si="38"/>
        <v>4.966999999999999</v>
      </c>
      <c r="Q108" s="26">
        <f t="shared" si="39"/>
        <v>298.7650499999999</v>
      </c>
      <c r="R108" s="19">
        <v>63</v>
      </c>
      <c r="S108" s="10"/>
      <c r="T108" s="12"/>
      <c r="U108" s="12"/>
      <c r="V108" s="14"/>
      <c r="W108" s="15"/>
    </row>
    <row r="109" spans="1:23" ht="15.75">
      <c r="A109" s="85">
        <v>64</v>
      </c>
      <c r="B109" s="50">
        <v>35.4</v>
      </c>
      <c r="C109" s="111">
        <v>74.684</v>
      </c>
      <c r="D109" s="111">
        <v>82.238</v>
      </c>
      <c r="E109" s="38">
        <f t="shared" si="32"/>
        <v>7.554000000000002</v>
      </c>
      <c r="F109" s="38">
        <f t="shared" si="30"/>
        <v>12.75500000000001</v>
      </c>
      <c r="G109" s="26">
        <f t="shared" si="33"/>
        <v>522.8274500000005</v>
      </c>
      <c r="H109" s="26">
        <f t="shared" si="34"/>
        <v>326.40045000000026</v>
      </c>
      <c r="I109" s="26">
        <f t="shared" si="31"/>
        <v>196.42700000000016</v>
      </c>
      <c r="J109" s="26">
        <f t="shared" si="35"/>
        <v>522.8274500000005</v>
      </c>
      <c r="K109" s="26">
        <f t="shared" si="36"/>
        <v>2.1643559999999997</v>
      </c>
      <c r="L109" s="26">
        <f t="shared" si="37"/>
        <v>88.71695244</v>
      </c>
      <c r="M109" s="68"/>
      <c r="N109" s="23">
        <v>69.589</v>
      </c>
      <c r="O109" s="23">
        <v>74.79</v>
      </c>
      <c r="P109" s="81">
        <f t="shared" si="38"/>
        <v>5.201000000000008</v>
      </c>
      <c r="Q109" s="26">
        <f t="shared" si="39"/>
        <v>312.84015000000045</v>
      </c>
      <c r="R109" s="19">
        <v>64</v>
      </c>
      <c r="S109" s="16"/>
      <c r="T109" s="14"/>
      <c r="U109" s="14"/>
      <c r="V109" s="14"/>
      <c r="W109" s="15"/>
    </row>
    <row r="110" spans="1:23" ht="15.75">
      <c r="A110" s="19">
        <v>65</v>
      </c>
      <c r="B110" s="39">
        <v>31.2</v>
      </c>
      <c r="C110" s="111">
        <v>338</v>
      </c>
      <c r="D110" s="111">
        <v>339</v>
      </c>
      <c r="E110" s="38">
        <f t="shared" si="32"/>
        <v>1</v>
      </c>
      <c r="F110" s="38">
        <f t="shared" si="30"/>
        <v>2</v>
      </c>
      <c r="G110" s="26">
        <f t="shared" si="33"/>
        <v>81.98</v>
      </c>
      <c r="H110" s="26">
        <f t="shared" si="34"/>
        <v>51.18</v>
      </c>
      <c r="I110" s="26">
        <f t="shared" si="31"/>
        <v>30.8</v>
      </c>
      <c r="J110" s="26">
        <f t="shared" si="35"/>
        <v>81.98</v>
      </c>
      <c r="K110" s="26">
        <f t="shared" si="36"/>
        <v>1.907568</v>
      </c>
      <c r="L110" s="26">
        <f t="shared" si="37"/>
        <v>78.19121232</v>
      </c>
      <c r="M110" s="68"/>
      <c r="N110" s="29">
        <v>15</v>
      </c>
      <c r="O110" s="29">
        <v>16</v>
      </c>
      <c r="P110" s="81">
        <f t="shared" si="38"/>
        <v>1</v>
      </c>
      <c r="Q110" s="26">
        <f t="shared" si="39"/>
        <v>60.15</v>
      </c>
      <c r="R110" s="19">
        <v>65</v>
      </c>
      <c r="S110" s="16"/>
      <c r="T110" s="14"/>
      <c r="U110" s="14"/>
      <c r="V110" s="14"/>
      <c r="W110" s="15"/>
    </row>
    <row r="111" spans="1:23" ht="15.75">
      <c r="A111" s="19">
        <v>66</v>
      </c>
      <c r="B111" s="39">
        <v>30.9</v>
      </c>
      <c r="C111" s="113">
        <v>150.508</v>
      </c>
      <c r="D111" s="108">
        <v>157.62</v>
      </c>
      <c r="E111" s="38">
        <f t="shared" si="32"/>
        <v>7.111999999999995</v>
      </c>
      <c r="F111" s="38">
        <f t="shared" si="30"/>
        <v>9.460999999999999</v>
      </c>
      <c r="G111" s="26">
        <f t="shared" si="33"/>
        <v>387.80638999999996</v>
      </c>
      <c r="H111" s="26">
        <f t="shared" si="34"/>
        <v>242.10698999999997</v>
      </c>
      <c r="I111" s="26">
        <f t="shared" si="31"/>
        <v>145.69939999999997</v>
      </c>
      <c r="J111" s="26">
        <f t="shared" si="35"/>
        <v>387.80638999999996</v>
      </c>
      <c r="K111" s="26">
        <f t="shared" si="36"/>
        <v>1.8892259999999998</v>
      </c>
      <c r="L111" s="26">
        <f t="shared" si="37"/>
        <v>77.43937374</v>
      </c>
      <c r="M111" s="68"/>
      <c r="N111" s="27">
        <v>82.691</v>
      </c>
      <c r="O111" s="27">
        <v>85.04</v>
      </c>
      <c r="P111" s="81">
        <f t="shared" si="38"/>
        <v>2.3490000000000038</v>
      </c>
      <c r="Q111" s="26">
        <f t="shared" si="39"/>
        <v>141.29235000000023</v>
      </c>
      <c r="R111" s="19">
        <v>66</v>
      </c>
      <c r="S111" s="16"/>
      <c r="T111" s="14"/>
      <c r="U111" s="14"/>
      <c r="V111" s="14"/>
      <c r="W111" s="15"/>
    </row>
    <row r="112" spans="1:23" ht="15.75">
      <c r="A112" s="19">
        <v>67</v>
      </c>
      <c r="B112" s="39">
        <v>46.2</v>
      </c>
      <c r="C112" s="109">
        <v>34.41</v>
      </c>
      <c r="D112" s="109">
        <v>35.165</v>
      </c>
      <c r="E112" s="38">
        <f t="shared" si="32"/>
        <v>0.7550000000000026</v>
      </c>
      <c r="F112" s="38">
        <f t="shared" si="30"/>
        <v>0.9000000000000021</v>
      </c>
      <c r="G112" s="26">
        <f t="shared" si="33"/>
        <v>36.89100000000009</v>
      </c>
      <c r="H112" s="26">
        <f t="shared" si="34"/>
        <v>23.031000000000056</v>
      </c>
      <c r="I112" s="26">
        <f t="shared" si="31"/>
        <v>13.860000000000033</v>
      </c>
      <c r="J112" s="26">
        <f t="shared" si="35"/>
        <v>36.89100000000009</v>
      </c>
      <c r="K112" s="26">
        <f t="shared" si="36"/>
        <v>2.824668</v>
      </c>
      <c r="L112" s="26">
        <f t="shared" si="37"/>
        <v>115.78314132</v>
      </c>
      <c r="M112" s="68"/>
      <c r="N112" s="23">
        <v>10.295</v>
      </c>
      <c r="O112" s="23">
        <v>10.44</v>
      </c>
      <c r="P112" s="81">
        <f t="shared" si="38"/>
        <v>0.14499999999999957</v>
      </c>
      <c r="Q112" s="26">
        <f t="shared" si="39"/>
        <v>8.721749999999973</v>
      </c>
      <c r="R112" s="63">
        <v>67</v>
      </c>
      <c r="S112" s="16"/>
      <c r="T112" s="14"/>
      <c r="U112" s="14"/>
      <c r="V112" s="14"/>
      <c r="W112" s="15"/>
    </row>
    <row r="113" spans="1:23" ht="15.75">
      <c r="A113" s="85">
        <v>68</v>
      </c>
      <c r="B113" s="39">
        <v>34.7</v>
      </c>
      <c r="C113" s="109">
        <v>55.669</v>
      </c>
      <c r="D113" s="109">
        <v>61.323</v>
      </c>
      <c r="E113" s="38">
        <f t="shared" si="32"/>
        <v>5.6540000000000035</v>
      </c>
      <c r="F113" s="38">
        <f t="shared" si="30"/>
        <v>9.480999999999995</v>
      </c>
      <c r="G113" s="26">
        <f t="shared" si="33"/>
        <v>388.6261899999998</v>
      </c>
      <c r="H113" s="26">
        <f t="shared" si="34"/>
        <v>242.61878999999985</v>
      </c>
      <c r="I113" s="26">
        <f t="shared" si="31"/>
        <v>146.00739999999993</v>
      </c>
      <c r="J113" s="26">
        <f t="shared" si="35"/>
        <v>388.6261899999998</v>
      </c>
      <c r="K113" s="26">
        <f t="shared" si="36"/>
        <v>2.1215580000000003</v>
      </c>
      <c r="L113" s="26">
        <f t="shared" si="37"/>
        <v>86.96266242000002</v>
      </c>
      <c r="M113" s="68"/>
      <c r="N113" s="23">
        <v>60.74</v>
      </c>
      <c r="O113" s="23">
        <v>64.567</v>
      </c>
      <c r="P113" s="81">
        <f t="shared" si="38"/>
        <v>3.826999999999991</v>
      </c>
      <c r="Q113" s="26">
        <f t="shared" si="39"/>
        <v>230.19404999999946</v>
      </c>
      <c r="R113" s="19">
        <v>68</v>
      </c>
      <c r="S113" s="16"/>
      <c r="T113" s="14"/>
      <c r="U113" s="14"/>
      <c r="V113" s="14"/>
      <c r="W113" s="15"/>
    </row>
    <row r="114" spans="1:23" ht="15.75">
      <c r="A114" s="61">
        <v>69</v>
      </c>
      <c r="B114" s="39">
        <v>31.7</v>
      </c>
      <c r="C114" s="109">
        <v>31</v>
      </c>
      <c r="D114" s="111">
        <v>31</v>
      </c>
      <c r="E114" s="38">
        <f t="shared" si="32"/>
        <v>0</v>
      </c>
      <c r="F114" s="38">
        <f t="shared" si="30"/>
        <v>0</v>
      </c>
      <c r="G114" s="26">
        <f t="shared" si="33"/>
        <v>0</v>
      </c>
      <c r="H114" s="26">
        <f t="shared" si="34"/>
        <v>0</v>
      </c>
      <c r="I114" s="26">
        <f t="shared" si="31"/>
        <v>0</v>
      </c>
      <c r="J114" s="26">
        <f t="shared" si="35"/>
        <v>0</v>
      </c>
      <c r="K114" s="26">
        <f t="shared" si="36"/>
        <v>1.938138</v>
      </c>
      <c r="L114" s="26">
        <f t="shared" si="37"/>
        <v>79.44427662</v>
      </c>
      <c r="M114" s="68"/>
      <c r="N114" s="23">
        <v>30.6</v>
      </c>
      <c r="O114" s="23">
        <v>30.6</v>
      </c>
      <c r="P114" s="81">
        <f t="shared" si="38"/>
        <v>0</v>
      </c>
      <c r="Q114" s="26">
        <f t="shared" si="39"/>
        <v>0</v>
      </c>
      <c r="R114" s="19">
        <v>69</v>
      </c>
      <c r="S114" s="16"/>
      <c r="T114" s="13"/>
      <c r="U114" s="13"/>
      <c r="V114" s="14"/>
      <c r="W114" s="15"/>
    </row>
    <row r="115" spans="1:25" ht="15.75">
      <c r="A115" s="66">
        <v>70</v>
      </c>
      <c r="B115" s="51">
        <v>30.9</v>
      </c>
      <c r="C115" s="111">
        <v>27.353</v>
      </c>
      <c r="D115" s="111">
        <v>31.42</v>
      </c>
      <c r="E115" s="38">
        <f t="shared" si="32"/>
        <v>4.067</v>
      </c>
      <c r="F115" s="38">
        <f t="shared" si="30"/>
        <v>6.748000000000001</v>
      </c>
      <c r="G115" s="26">
        <f t="shared" si="33"/>
        <v>276.6005200000001</v>
      </c>
      <c r="H115" s="26">
        <f t="shared" si="34"/>
        <v>172.68132000000003</v>
      </c>
      <c r="I115" s="26">
        <f t="shared" si="31"/>
        <v>103.91920000000002</v>
      </c>
      <c r="J115" s="26">
        <f t="shared" si="35"/>
        <v>276.6005200000001</v>
      </c>
      <c r="K115" s="26">
        <f t="shared" si="36"/>
        <v>1.8892259999999998</v>
      </c>
      <c r="L115" s="26">
        <f t="shared" si="37"/>
        <v>77.43937374</v>
      </c>
      <c r="M115" s="68"/>
      <c r="N115" s="23">
        <v>21.29</v>
      </c>
      <c r="O115" s="23">
        <v>23.971</v>
      </c>
      <c r="P115" s="81">
        <f t="shared" si="38"/>
        <v>2.681000000000001</v>
      </c>
      <c r="Q115" s="26">
        <f t="shared" si="39"/>
        <v>161.26215000000005</v>
      </c>
      <c r="R115" s="66">
        <v>70</v>
      </c>
      <c r="S115" s="44"/>
      <c r="T115" s="44"/>
      <c r="U115" s="44"/>
      <c r="V115" s="32"/>
      <c r="W115" s="32"/>
      <c r="X115" s="3"/>
      <c r="Y115" s="3"/>
    </row>
    <row r="116" spans="1:25" ht="15.75">
      <c r="A116" s="21"/>
      <c r="B116" s="19">
        <f>SUM(B96:B115)</f>
        <v>720.9000000000001</v>
      </c>
      <c r="C116" s="19" t="s">
        <v>10</v>
      </c>
      <c r="D116" s="19"/>
      <c r="E116" s="30">
        <f>SUM(E96:E115)</f>
        <v>84.54099999999994</v>
      </c>
      <c r="F116" s="31">
        <f>SUM(F96:F115)</f>
        <v>131.70599999999993</v>
      </c>
      <c r="G116" s="26">
        <f t="shared" si="33"/>
        <v>5398.628939999998</v>
      </c>
      <c r="H116" s="26">
        <f t="shared" si="34"/>
        <v>3370.3565399999984</v>
      </c>
      <c r="I116" s="26">
        <f t="shared" si="31"/>
        <v>2028.272399999999</v>
      </c>
      <c r="J116" s="26">
        <f t="shared" si="35"/>
        <v>5398.628939999997</v>
      </c>
      <c r="K116" s="26">
        <f t="shared" si="36"/>
        <v>44.075826000000006</v>
      </c>
      <c r="L116" s="26">
        <f t="shared" si="37"/>
        <v>1806.6681077400003</v>
      </c>
      <c r="M116" s="68"/>
      <c r="N116" s="19" t="s">
        <v>10</v>
      </c>
      <c r="O116" s="19"/>
      <c r="P116" s="82">
        <f>SUM(P96:P115)</f>
        <v>47.16499999999998</v>
      </c>
      <c r="Q116" s="26">
        <f t="shared" si="39"/>
        <v>2836.9747499999985</v>
      </c>
      <c r="S116" s="44"/>
      <c r="T116" s="44"/>
      <c r="U116" s="44"/>
      <c r="V116" s="32"/>
      <c r="W116" s="32"/>
      <c r="X116" s="32"/>
      <c r="Y116" s="3"/>
    </row>
    <row r="117" spans="1:25" ht="15.75">
      <c r="A117" s="28"/>
      <c r="B117" s="18">
        <f>B116+B85+B52+B23</f>
        <v>2649.2</v>
      </c>
      <c r="C117" s="43"/>
      <c r="D117" s="10" t="s">
        <v>21</v>
      </c>
      <c r="E117" s="10"/>
      <c r="F117" s="67"/>
      <c r="G117" s="10"/>
      <c r="I117" s="10"/>
      <c r="J117" s="10"/>
      <c r="K117" s="15">
        <f>K116+K85+K52+K23</f>
        <v>161.97208799999999</v>
      </c>
      <c r="L117" s="15">
        <f>L116+L85+L52+L23</f>
        <v>6639.235887120001</v>
      </c>
      <c r="M117" s="15"/>
      <c r="N117" s="10"/>
      <c r="O117" s="10"/>
      <c r="P117" s="10"/>
      <c r="Q117" s="10"/>
      <c r="S117" s="47"/>
      <c r="T117" s="77"/>
      <c r="U117" s="77"/>
      <c r="V117" s="93"/>
      <c r="W117" s="35"/>
      <c r="X117" s="32"/>
      <c r="Y117" s="3"/>
    </row>
    <row r="118" spans="1:25" ht="15.75">
      <c r="A118" s="28"/>
      <c r="B118" s="32"/>
      <c r="C118" s="32"/>
      <c r="D118" s="36" t="s">
        <v>28</v>
      </c>
      <c r="E118" s="89">
        <f>E116+E85+E52+E23</f>
        <v>309.875</v>
      </c>
      <c r="F118" s="34"/>
      <c r="G118" s="58"/>
      <c r="H118" s="58"/>
      <c r="I118" s="58"/>
      <c r="J118" s="58"/>
      <c r="K118" s="58"/>
      <c r="L118" s="58"/>
      <c r="M118" s="58"/>
      <c r="N118" s="32"/>
      <c r="O118" s="28"/>
      <c r="P118" s="34" t="s">
        <v>4</v>
      </c>
      <c r="Q118" s="58" t="s">
        <v>6</v>
      </c>
      <c r="S118" s="47"/>
      <c r="T118" s="46"/>
      <c r="U118" s="46"/>
      <c r="V118" s="93"/>
      <c r="W118" s="35"/>
      <c r="X118" s="32"/>
      <c r="Y118" s="3"/>
    </row>
    <row r="119" spans="1:25" ht="15.75">
      <c r="A119" s="28"/>
      <c r="B119" s="60">
        <v>2649.2</v>
      </c>
      <c r="C119" s="19" t="s">
        <v>10</v>
      </c>
      <c r="D119" s="21" t="s">
        <v>12</v>
      </c>
      <c r="E119" s="23"/>
      <c r="F119" s="23">
        <f aca="true" t="shared" si="40" ref="F119:K119">F116+F85+F52+F23</f>
        <v>468.024</v>
      </c>
      <c r="G119" s="88">
        <f t="shared" si="40"/>
        <v>19184.30376</v>
      </c>
      <c r="H119" s="53">
        <f t="shared" si="40"/>
        <v>11976.73416</v>
      </c>
      <c r="I119" s="53">
        <f t="shared" si="40"/>
        <v>7207.5696</v>
      </c>
      <c r="J119" s="53">
        <f t="shared" si="40"/>
        <v>19184.30376</v>
      </c>
      <c r="K119" s="88">
        <f t="shared" si="40"/>
        <v>161.97208799999999</v>
      </c>
      <c r="L119" s="88">
        <f>L117+J119</f>
        <v>25823.53964712</v>
      </c>
      <c r="M119" s="52"/>
      <c r="N119" s="19" t="s">
        <v>10</v>
      </c>
      <c r="O119" s="28"/>
      <c r="P119" s="23">
        <f>P116+P85+P52+P23</f>
        <v>158.14899999999994</v>
      </c>
      <c r="Q119" s="88">
        <f>Q116+Q85+Q52+Q23</f>
        <v>9512.662349999997</v>
      </c>
      <c r="S119" s="47"/>
      <c r="T119" s="46"/>
      <c r="U119" s="46"/>
      <c r="V119" s="93"/>
      <c r="W119" s="35"/>
      <c r="X119" s="32"/>
      <c r="Y119" s="3"/>
    </row>
    <row r="120" spans="1:25" ht="15.75">
      <c r="A120" s="28"/>
      <c r="B120" s="21"/>
      <c r="C120" s="21" t="s">
        <v>23</v>
      </c>
      <c r="D120" s="21" t="s">
        <v>15</v>
      </c>
      <c r="E120" s="21" t="s">
        <v>13</v>
      </c>
      <c r="F120" s="21">
        <v>630</v>
      </c>
      <c r="G120" s="21"/>
      <c r="H120" s="21"/>
      <c r="I120" s="21"/>
      <c r="J120" s="21"/>
      <c r="K120" s="135" t="s">
        <v>24</v>
      </c>
      <c r="L120" s="88">
        <v>25823.7</v>
      </c>
      <c r="M120" s="28"/>
      <c r="N120" s="43"/>
      <c r="O120" s="28" t="s">
        <v>19</v>
      </c>
      <c r="P120" s="28"/>
      <c r="Q120" s="28"/>
      <c r="S120" s="47"/>
      <c r="T120" s="46"/>
      <c r="U120" s="46"/>
      <c r="V120" s="93"/>
      <c r="W120" s="35"/>
      <c r="X120" s="32"/>
      <c r="Y120" s="3"/>
    </row>
    <row r="121" spans="1:25" ht="15.75">
      <c r="A121" s="28"/>
      <c r="B121" s="21"/>
      <c r="C121" s="21"/>
      <c r="D121" s="21"/>
      <c r="E121" s="21" t="s">
        <v>7</v>
      </c>
      <c r="F121" s="23">
        <f>F120-F119</f>
        <v>161.976</v>
      </c>
      <c r="G121" s="21"/>
      <c r="H121" s="21"/>
      <c r="I121" s="21"/>
      <c r="J121" s="21"/>
      <c r="K121" s="76"/>
      <c r="L121" s="53">
        <f>L120-L119</f>
        <v>0.16035288000057335</v>
      </c>
      <c r="M121" s="28"/>
      <c r="N121" s="54"/>
      <c r="O121" s="28" t="s">
        <v>18</v>
      </c>
      <c r="P121" s="28"/>
      <c r="Q121" s="28"/>
      <c r="S121" s="47"/>
      <c r="T121" s="77"/>
      <c r="U121" s="77"/>
      <c r="V121" s="93"/>
      <c r="W121" s="35"/>
      <c r="X121" s="32"/>
      <c r="Y121" s="3"/>
    </row>
    <row r="122" spans="1:25" ht="15.75">
      <c r="A122" s="28"/>
      <c r="B122" s="36"/>
      <c r="C122" s="36"/>
      <c r="D122" s="36"/>
      <c r="E122" s="36" t="s">
        <v>6</v>
      </c>
      <c r="F122" s="17">
        <f>F121*40.99</f>
        <v>6639.39624</v>
      </c>
      <c r="G122" s="36"/>
      <c r="H122" s="36"/>
      <c r="I122" s="36"/>
      <c r="J122" s="36"/>
      <c r="K122" s="80" t="s">
        <v>33</v>
      </c>
      <c r="L122" s="58"/>
      <c r="M122" s="28"/>
      <c r="N122" s="54"/>
      <c r="O122" s="28"/>
      <c r="P122" s="28"/>
      <c r="Q122" s="28"/>
      <c r="S122" s="47"/>
      <c r="T122" s="49"/>
      <c r="U122" s="77"/>
      <c r="V122" s="93"/>
      <c r="W122" s="35"/>
      <c r="X122" s="90"/>
      <c r="Y122" s="3"/>
    </row>
    <row r="123" spans="1:25" ht="15.75">
      <c r="A123" s="28"/>
      <c r="B123" s="28"/>
      <c r="C123" s="28"/>
      <c r="D123" s="28"/>
      <c r="E123" s="28"/>
      <c r="F123" s="105"/>
      <c r="G123" s="28"/>
      <c r="H123" s="106"/>
      <c r="I123" s="28"/>
      <c r="J123" s="28"/>
      <c r="K123" s="28"/>
      <c r="L123" s="52"/>
      <c r="M123" s="28"/>
      <c r="N123" s="55"/>
      <c r="O123" s="28" t="s">
        <v>17</v>
      </c>
      <c r="P123" s="28"/>
      <c r="Q123" s="28"/>
      <c r="S123" s="47"/>
      <c r="T123" s="46"/>
      <c r="U123" s="46"/>
      <c r="V123" s="93"/>
      <c r="W123" s="35"/>
      <c r="X123" s="32"/>
      <c r="Y123" s="3"/>
    </row>
    <row r="124" spans="19:25" ht="15.75">
      <c r="S124" s="47"/>
      <c r="T124" s="77"/>
      <c r="U124" s="77"/>
      <c r="V124" s="93"/>
      <c r="W124" s="35"/>
      <c r="X124" s="44"/>
      <c r="Y124" s="3"/>
    </row>
    <row r="125" spans="1:25" ht="15.75">
      <c r="A125" s="48"/>
      <c r="B125" s="48"/>
      <c r="C125" s="48"/>
      <c r="D125" s="48"/>
      <c r="E125" s="48"/>
      <c r="F125" s="48"/>
      <c r="G125" s="44"/>
      <c r="H125" s="45"/>
      <c r="I125" s="46"/>
      <c r="J125" s="46"/>
      <c r="K125" s="46"/>
      <c r="L125" s="46"/>
      <c r="M125" s="47"/>
      <c r="N125" s="47"/>
      <c r="O125" s="47"/>
      <c r="P125" s="47"/>
      <c r="Q125" s="47"/>
      <c r="R125" s="47"/>
      <c r="S125" s="47"/>
      <c r="T125" s="100"/>
      <c r="U125" s="101"/>
      <c r="V125" s="93"/>
      <c r="W125" s="35"/>
      <c r="X125" s="32"/>
      <c r="Y125" s="3"/>
    </row>
    <row r="126" spans="1:25" ht="15.75">
      <c r="A126" s="78"/>
      <c r="B126" s="78"/>
      <c r="C126" s="78"/>
      <c r="D126" s="78"/>
      <c r="E126" s="78"/>
      <c r="F126" s="78"/>
      <c r="G126" s="91"/>
      <c r="H126" s="45"/>
      <c r="I126" s="77"/>
      <c r="J126" s="49"/>
      <c r="K126" s="46"/>
      <c r="L126" s="46"/>
      <c r="M126" s="47"/>
      <c r="N126" s="47"/>
      <c r="O126" s="47"/>
      <c r="P126" s="47"/>
      <c r="Q126" s="47"/>
      <c r="R126" s="47"/>
      <c r="S126" s="47"/>
      <c r="T126" s="77"/>
      <c r="U126" s="77"/>
      <c r="V126" s="93"/>
      <c r="W126" s="35"/>
      <c r="X126" s="90"/>
      <c r="Y126" s="3"/>
    </row>
    <row r="127" spans="1:25" ht="15.75">
      <c r="A127" s="78"/>
      <c r="B127" s="78"/>
      <c r="C127" s="78"/>
      <c r="D127" s="78"/>
      <c r="E127" s="78"/>
      <c r="F127" s="78"/>
      <c r="G127" s="91"/>
      <c r="H127" s="45"/>
      <c r="I127" s="46"/>
      <c r="J127" s="46"/>
      <c r="K127" s="46"/>
      <c r="L127" s="46"/>
      <c r="M127" s="47"/>
      <c r="N127" s="47"/>
      <c r="O127" s="47"/>
      <c r="P127" s="47"/>
      <c r="Q127" s="47"/>
      <c r="R127" s="47"/>
      <c r="S127" s="47"/>
      <c r="T127" s="77"/>
      <c r="U127" s="77"/>
      <c r="V127" s="93"/>
      <c r="W127" s="35"/>
      <c r="X127" s="90"/>
      <c r="Y127" s="3"/>
    </row>
    <row r="128" spans="1:25" ht="15.75">
      <c r="A128" s="78"/>
      <c r="B128" s="78"/>
      <c r="C128" s="78"/>
      <c r="D128" s="78"/>
      <c r="E128" s="78"/>
      <c r="F128" s="78"/>
      <c r="G128" s="44"/>
      <c r="H128" s="45"/>
      <c r="I128" s="77"/>
      <c r="J128" s="77"/>
      <c r="K128" s="46"/>
      <c r="L128" s="46"/>
      <c r="M128" s="47"/>
      <c r="N128" s="47"/>
      <c r="O128" s="47"/>
      <c r="P128" s="47"/>
      <c r="Q128" s="47"/>
      <c r="R128" s="47"/>
      <c r="S128" s="47"/>
      <c r="T128" s="46"/>
      <c r="U128" s="46"/>
      <c r="V128" s="93"/>
      <c r="W128" s="35"/>
      <c r="X128" s="32"/>
      <c r="Y128" s="3"/>
    </row>
    <row r="129" spans="1:25" ht="15.75">
      <c r="A129" s="78"/>
      <c r="B129" s="78"/>
      <c r="C129" s="78"/>
      <c r="D129" s="78"/>
      <c r="E129" s="78"/>
      <c r="F129" s="78"/>
      <c r="G129" s="44"/>
      <c r="H129" s="45"/>
      <c r="I129" s="46"/>
      <c r="J129" s="46"/>
      <c r="K129" s="46"/>
      <c r="L129" s="46"/>
      <c r="M129" s="47"/>
      <c r="N129" s="47"/>
      <c r="O129" s="47"/>
      <c r="P129" s="47"/>
      <c r="Q129" s="47"/>
      <c r="R129" s="47"/>
      <c r="S129" s="47"/>
      <c r="T129" s="46"/>
      <c r="U129" s="46"/>
      <c r="V129" s="93"/>
      <c r="W129" s="35"/>
      <c r="X129" s="32"/>
      <c r="Y129" s="3"/>
    </row>
    <row r="130" spans="1:25" ht="15.75">
      <c r="A130" s="78"/>
      <c r="B130" s="78"/>
      <c r="C130" s="78"/>
      <c r="D130" s="78"/>
      <c r="E130" s="78"/>
      <c r="F130" s="78"/>
      <c r="G130" s="44"/>
      <c r="H130" s="103"/>
      <c r="I130" s="49"/>
      <c r="J130" s="77"/>
      <c r="K130" s="46"/>
      <c r="L130" s="46"/>
      <c r="M130" s="47"/>
      <c r="N130" s="47"/>
      <c r="O130" s="47"/>
      <c r="P130" s="47"/>
      <c r="Q130" s="47"/>
      <c r="R130" s="47"/>
      <c r="S130" s="47"/>
      <c r="T130" s="46"/>
      <c r="U130" s="46"/>
      <c r="V130" s="93"/>
      <c r="W130" s="35"/>
      <c r="X130" s="32"/>
      <c r="Y130" s="3"/>
    </row>
    <row r="131" spans="1:25" ht="15.75">
      <c r="A131" s="78"/>
      <c r="B131" s="78"/>
      <c r="C131" s="78"/>
      <c r="D131" s="78"/>
      <c r="E131" s="78"/>
      <c r="F131" s="78"/>
      <c r="G131" s="44"/>
      <c r="H131" s="45"/>
      <c r="I131" s="77"/>
      <c r="J131" s="77"/>
      <c r="K131" s="46"/>
      <c r="L131" s="46"/>
      <c r="M131" s="47"/>
      <c r="N131" s="47"/>
      <c r="O131" s="47"/>
      <c r="P131" s="47"/>
      <c r="Q131" s="47"/>
      <c r="R131" s="47"/>
      <c r="S131" s="47"/>
      <c r="T131" s="46"/>
      <c r="U131" s="77"/>
      <c r="V131" s="93"/>
      <c r="W131" s="35"/>
      <c r="X131" s="32"/>
      <c r="Y131" s="3"/>
    </row>
    <row r="132" spans="1:25" ht="15.75">
      <c r="A132" s="78"/>
      <c r="B132" s="78"/>
      <c r="C132" s="78"/>
      <c r="D132" s="78"/>
      <c r="E132" s="78"/>
      <c r="F132" s="78"/>
      <c r="G132" s="44"/>
      <c r="H132" s="45"/>
      <c r="I132" s="46"/>
      <c r="J132" s="46"/>
      <c r="K132" s="46"/>
      <c r="L132" s="46"/>
      <c r="M132" s="47"/>
      <c r="N132" s="47"/>
      <c r="O132" s="47"/>
      <c r="P132" s="47"/>
      <c r="Q132" s="47"/>
      <c r="R132" s="47"/>
      <c r="S132" s="47"/>
      <c r="T132" s="46"/>
      <c r="U132" s="46"/>
      <c r="V132" s="93"/>
      <c r="W132" s="35"/>
      <c r="X132" s="32"/>
      <c r="Y132" s="3"/>
    </row>
    <row r="133" spans="1:25" ht="15.75">
      <c r="A133" s="78"/>
      <c r="B133" s="78"/>
      <c r="C133" s="78"/>
      <c r="D133" s="78"/>
      <c r="E133" s="78"/>
      <c r="F133" s="78"/>
      <c r="G133" s="44"/>
      <c r="H133" s="45"/>
      <c r="I133" s="46"/>
      <c r="J133" s="46"/>
      <c r="K133" s="46"/>
      <c r="L133" s="46"/>
      <c r="M133" s="47"/>
      <c r="N133" s="47"/>
      <c r="O133" s="47"/>
      <c r="P133" s="47"/>
      <c r="Q133" s="47"/>
      <c r="R133" s="47"/>
      <c r="S133" s="47"/>
      <c r="T133" s="46"/>
      <c r="U133" s="46"/>
      <c r="V133" s="93"/>
      <c r="W133" s="35"/>
      <c r="X133" s="44"/>
      <c r="Y133" s="3"/>
    </row>
    <row r="134" spans="1:25" ht="15.75">
      <c r="A134" s="78"/>
      <c r="B134" s="78"/>
      <c r="C134" s="78"/>
      <c r="D134" s="78"/>
      <c r="E134" s="78"/>
      <c r="F134" s="78"/>
      <c r="G134" s="44"/>
      <c r="H134" s="45"/>
      <c r="I134" s="46"/>
      <c r="J134" s="46"/>
      <c r="K134" s="46"/>
      <c r="L134" s="46"/>
      <c r="M134" s="47"/>
      <c r="N134" s="47"/>
      <c r="O134" s="47"/>
      <c r="P134" s="47"/>
      <c r="Q134" s="47"/>
      <c r="R134" s="47"/>
      <c r="S134" s="47"/>
      <c r="T134" s="46"/>
      <c r="U134" s="46"/>
      <c r="V134" s="93"/>
      <c r="W134" s="35"/>
      <c r="X134" s="32"/>
      <c r="Y134" s="3"/>
    </row>
    <row r="135" spans="1:25" ht="15.75">
      <c r="A135" s="78"/>
      <c r="B135" s="78"/>
      <c r="C135" s="78"/>
      <c r="D135" s="78"/>
      <c r="E135" s="78"/>
      <c r="F135" s="78"/>
      <c r="G135" s="44"/>
      <c r="H135" s="45"/>
      <c r="I135" s="46"/>
      <c r="J135" s="77"/>
      <c r="K135" s="46"/>
      <c r="L135" s="46"/>
      <c r="M135" s="47"/>
      <c r="N135" s="47"/>
      <c r="O135" s="47"/>
      <c r="P135" s="47"/>
      <c r="Q135" s="47"/>
      <c r="R135" s="47"/>
      <c r="S135" s="47"/>
      <c r="T135" s="46"/>
      <c r="U135" s="46"/>
      <c r="V135" s="93"/>
      <c r="W135" s="35"/>
      <c r="X135" s="32"/>
      <c r="Y135" s="3"/>
    </row>
    <row r="136" spans="1:25" ht="15.75">
      <c r="A136" s="78"/>
      <c r="B136" s="78"/>
      <c r="C136" s="78"/>
      <c r="D136" s="78"/>
      <c r="E136" s="78"/>
      <c r="F136" s="78"/>
      <c r="G136" s="91"/>
      <c r="H136" s="45"/>
      <c r="I136" s="77"/>
      <c r="J136" s="77"/>
      <c r="K136" s="46"/>
      <c r="L136" s="46"/>
      <c r="M136" s="47"/>
      <c r="N136" s="47"/>
      <c r="O136" s="47"/>
      <c r="P136" s="47"/>
      <c r="Q136" s="47"/>
      <c r="R136" s="47"/>
      <c r="S136" s="47"/>
      <c r="T136" s="46"/>
      <c r="U136" s="46"/>
      <c r="V136" s="93"/>
      <c r="W136" s="35"/>
      <c r="X136" s="90"/>
      <c r="Y136" s="3"/>
    </row>
    <row r="137" spans="1:25" ht="15.75">
      <c r="A137" s="78"/>
      <c r="B137" s="78"/>
      <c r="C137" s="78"/>
      <c r="D137" s="78"/>
      <c r="E137" s="78"/>
      <c r="F137" s="78"/>
      <c r="G137" s="48"/>
      <c r="H137" s="44"/>
      <c r="I137" s="44"/>
      <c r="J137" s="44"/>
      <c r="K137" s="96"/>
      <c r="L137" s="96"/>
      <c r="M137" s="47"/>
      <c r="N137" s="47"/>
      <c r="O137" s="47"/>
      <c r="P137" s="47"/>
      <c r="Q137" s="47"/>
      <c r="R137" s="47"/>
      <c r="S137" s="47"/>
      <c r="T137" s="44"/>
      <c r="U137" s="44"/>
      <c r="V137" s="94"/>
      <c r="W137" s="35"/>
      <c r="X137" s="3"/>
      <c r="Y137" s="3"/>
    </row>
    <row r="138" spans="1:25" ht="15.75">
      <c r="A138" s="78"/>
      <c r="B138" s="78"/>
      <c r="C138" s="78"/>
      <c r="D138" s="78"/>
      <c r="E138" s="78"/>
      <c r="F138" s="78"/>
      <c r="G138" s="48"/>
      <c r="H138" s="44"/>
      <c r="I138" s="48"/>
      <c r="J138" s="10"/>
      <c r="K138" s="10"/>
      <c r="L138" s="67"/>
      <c r="M138" s="10"/>
      <c r="N138" s="78"/>
      <c r="O138" s="10"/>
      <c r="P138" s="10"/>
      <c r="Q138" s="10"/>
      <c r="R138" s="10"/>
      <c r="S138" s="15"/>
      <c r="T138" s="10"/>
      <c r="U138" s="10"/>
      <c r="V138" s="10"/>
      <c r="W138" s="10"/>
      <c r="X138" s="3"/>
      <c r="Y138" s="3"/>
    </row>
    <row r="139" spans="1:24" ht="15.75">
      <c r="A139" s="78"/>
      <c r="B139" s="78"/>
      <c r="C139" s="78"/>
      <c r="D139" s="78"/>
      <c r="E139" s="78"/>
      <c r="F139" s="78"/>
      <c r="G139" s="48"/>
      <c r="H139" s="44"/>
      <c r="I139" s="44"/>
      <c r="J139" s="48"/>
      <c r="K139" s="98"/>
      <c r="L139" s="46"/>
      <c r="M139" s="59"/>
      <c r="N139" s="59"/>
      <c r="O139" s="59"/>
      <c r="P139" s="59"/>
      <c r="Q139" s="59"/>
      <c r="R139" s="59"/>
      <c r="S139" s="59"/>
      <c r="T139" s="44"/>
      <c r="U139" s="48"/>
      <c r="V139" s="46"/>
      <c r="W139" s="59"/>
      <c r="X139" s="78"/>
    </row>
    <row r="140" spans="1:24" ht="15.75">
      <c r="A140" s="78"/>
      <c r="B140" s="78"/>
      <c r="C140" s="78"/>
      <c r="D140" s="78"/>
      <c r="E140" s="78"/>
      <c r="F140" s="78"/>
      <c r="G140" s="48"/>
      <c r="H140" s="104"/>
      <c r="I140" s="44"/>
      <c r="J140" s="48"/>
      <c r="K140" s="46"/>
      <c r="L140" s="46"/>
      <c r="M140" s="59"/>
      <c r="N140" s="59"/>
      <c r="O140" s="59"/>
      <c r="P140" s="59"/>
      <c r="Q140" s="59"/>
      <c r="R140" s="59"/>
      <c r="S140" s="59"/>
      <c r="T140" s="44"/>
      <c r="U140" s="48"/>
      <c r="V140" s="46"/>
      <c r="W140" s="95"/>
      <c r="X140" s="78"/>
    </row>
    <row r="141" spans="1:24" ht="15.75">
      <c r="A141" s="78"/>
      <c r="B141" s="78"/>
      <c r="C141" s="78"/>
      <c r="D141" s="78"/>
      <c r="E141" s="78"/>
      <c r="F141" s="7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59"/>
      <c r="S141" s="48"/>
      <c r="T141" s="48"/>
      <c r="U141" s="48"/>
      <c r="V141" s="48"/>
      <c r="W141" s="48"/>
      <c r="X141" s="78"/>
    </row>
    <row r="142" spans="1:24" ht="15.75">
      <c r="A142" s="78"/>
      <c r="B142" s="78"/>
      <c r="C142" s="78"/>
      <c r="D142" s="78"/>
      <c r="E142" s="78"/>
      <c r="F142" s="78"/>
      <c r="G142" s="48"/>
      <c r="H142" s="48"/>
      <c r="I142" s="48"/>
      <c r="J142" s="48"/>
      <c r="K142" s="48"/>
      <c r="L142" s="46"/>
      <c r="M142" s="48"/>
      <c r="N142" s="48"/>
      <c r="O142" s="48"/>
      <c r="P142" s="48"/>
      <c r="Q142" s="99"/>
      <c r="R142" s="59"/>
      <c r="S142" s="48"/>
      <c r="T142" s="48"/>
      <c r="U142" s="48"/>
      <c r="V142" s="48"/>
      <c r="W142" s="48"/>
      <c r="X142" s="78"/>
    </row>
    <row r="143" spans="1:24" ht="15.75">
      <c r="A143" s="78"/>
      <c r="B143" s="78"/>
      <c r="C143" s="78"/>
      <c r="D143" s="78"/>
      <c r="E143" s="78"/>
      <c r="F143" s="78"/>
      <c r="G143" s="48"/>
      <c r="H143" s="48"/>
      <c r="I143" s="48"/>
      <c r="J143" s="48"/>
      <c r="K143" s="48"/>
      <c r="L143" s="97"/>
      <c r="M143" s="48"/>
      <c r="N143" s="48"/>
      <c r="O143" s="48"/>
      <c r="P143" s="48"/>
      <c r="Q143" s="99"/>
      <c r="R143" s="59"/>
      <c r="S143" s="48"/>
      <c r="T143" s="48"/>
      <c r="U143" s="48"/>
      <c r="V143" s="48"/>
      <c r="W143" s="48"/>
      <c r="X143" s="78"/>
    </row>
    <row r="144" spans="1:24" ht="15.75">
      <c r="A144" s="78"/>
      <c r="B144" s="78"/>
      <c r="C144" s="78"/>
      <c r="D144" s="78"/>
      <c r="E144" s="78"/>
      <c r="F144" s="7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59"/>
      <c r="S144" s="48"/>
      <c r="T144" s="48"/>
      <c r="U144" s="48"/>
      <c r="V144" s="48"/>
      <c r="W144" s="48"/>
      <c r="X144" s="78"/>
    </row>
    <row r="145" spans="1:24" ht="1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</row>
    <row r="146" spans="1:24" ht="1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</row>
    <row r="147" spans="1:24" ht="1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workbookViewId="0" topLeftCell="A103">
      <selection activeCell="V33" sqref="V33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8.8515625" style="0" customWidth="1"/>
    <col min="4" max="4" width="9.28125" style="0" customWidth="1"/>
    <col min="5" max="5" width="6.8515625" style="0" customWidth="1"/>
    <col min="6" max="6" width="9.8515625" style="0" customWidth="1"/>
    <col min="7" max="8" width="8.00390625" style="0" customWidth="1"/>
    <col min="9" max="9" width="8.57421875" style="0" customWidth="1"/>
    <col min="10" max="10" width="9.421875" style="0" customWidth="1"/>
    <col min="11" max="11" width="8.57421875" style="0" customWidth="1"/>
    <col min="12" max="12" width="7.28125" style="0" customWidth="1"/>
    <col min="13" max="13" width="2.00390625" style="0" customWidth="1"/>
    <col min="14" max="14" width="11.57421875" style="0" customWidth="1"/>
    <col min="15" max="15" width="11.7109375" style="0" customWidth="1"/>
    <col min="16" max="16" width="9.57421875" style="0" customWidth="1"/>
    <col min="17" max="17" width="7.57421875" style="0" customWidth="1"/>
    <col min="18" max="18" width="4.421875" style="0" customWidth="1"/>
  </cols>
  <sheetData>
    <row r="1" spans="1:19" ht="15">
      <c r="A1" s="146" t="s">
        <v>5</v>
      </c>
      <c r="B1" s="146"/>
      <c r="C1" s="146"/>
      <c r="D1" s="115" t="s">
        <v>102</v>
      </c>
      <c r="E1" s="146" t="s">
        <v>31</v>
      </c>
      <c r="F1" s="146"/>
      <c r="G1" s="115" t="s">
        <v>6</v>
      </c>
      <c r="H1" s="115" t="s">
        <v>27</v>
      </c>
      <c r="I1" s="115" t="s">
        <v>26</v>
      </c>
      <c r="J1" s="115" t="s">
        <v>6</v>
      </c>
      <c r="K1" s="115" t="s">
        <v>29</v>
      </c>
      <c r="L1" s="115" t="s">
        <v>6</v>
      </c>
      <c r="M1" s="146"/>
      <c r="N1" s="146" t="s">
        <v>8</v>
      </c>
      <c r="O1" s="146"/>
      <c r="P1" s="115" t="s">
        <v>102</v>
      </c>
      <c r="Q1" s="146" t="s">
        <v>31</v>
      </c>
      <c r="R1" s="147"/>
      <c r="S1" s="147"/>
    </row>
    <row r="2" spans="1:19" ht="15">
      <c r="A2" s="115" t="s">
        <v>0</v>
      </c>
      <c r="B2" s="115" t="s">
        <v>1</v>
      </c>
      <c r="C2" s="115" t="s">
        <v>2</v>
      </c>
      <c r="D2" s="115" t="s">
        <v>3</v>
      </c>
      <c r="E2" s="148" t="s">
        <v>4</v>
      </c>
      <c r="F2" s="148" t="s">
        <v>11</v>
      </c>
      <c r="G2" s="115">
        <v>40.99</v>
      </c>
      <c r="H2" s="115">
        <v>25.59</v>
      </c>
      <c r="I2" s="115">
        <v>15.4</v>
      </c>
      <c r="J2" s="115" t="s">
        <v>14</v>
      </c>
      <c r="K2" s="115" t="s">
        <v>103</v>
      </c>
      <c r="L2" s="115" t="s">
        <v>22</v>
      </c>
      <c r="M2" s="146"/>
      <c r="N2" s="115" t="s">
        <v>2</v>
      </c>
      <c r="O2" s="115" t="s">
        <v>25</v>
      </c>
      <c r="P2" s="148" t="s">
        <v>4</v>
      </c>
      <c r="Q2" s="115">
        <v>60.15</v>
      </c>
      <c r="R2" s="115" t="s">
        <v>0</v>
      </c>
      <c r="S2" s="147"/>
    </row>
    <row r="3" spans="1:19" ht="15">
      <c r="A3" s="149">
        <v>1</v>
      </c>
      <c r="B3" s="115">
        <v>31.3</v>
      </c>
      <c r="C3" s="113">
        <v>38.446</v>
      </c>
      <c r="D3" s="113">
        <v>42.391</v>
      </c>
      <c r="E3" s="109">
        <f>D3-C3</f>
        <v>3.9450000000000003</v>
      </c>
      <c r="F3" s="109">
        <f>E3+P3</f>
        <v>7.286999999999999</v>
      </c>
      <c r="G3" s="150">
        <f>40.99*F3</f>
        <v>298.69413</v>
      </c>
      <c r="H3" s="150">
        <f>25.59*F3</f>
        <v>186.47432999999998</v>
      </c>
      <c r="I3" s="150">
        <f aca="true" t="shared" si="0" ref="I3:I23">15.4*F3</f>
        <v>112.21979999999999</v>
      </c>
      <c r="J3" s="150">
        <f>H3+I3</f>
        <v>298.69413</v>
      </c>
      <c r="K3" s="151">
        <f>0.113*B3</f>
        <v>3.5369</v>
      </c>
      <c r="L3" s="151">
        <f>40.99*K3</f>
        <v>144.97753100000003</v>
      </c>
      <c r="M3" s="152"/>
      <c r="N3" s="109">
        <v>36.965</v>
      </c>
      <c r="O3" s="109">
        <v>40.307</v>
      </c>
      <c r="P3" s="109">
        <f>O3-N3</f>
        <v>3.3419999999999987</v>
      </c>
      <c r="Q3" s="151">
        <f>60.15*P3</f>
        <v>201.0212999999999</v>
      </c>
      <c r="R3" s="153">
        <v>1</v>
      </c>
      <c r="S3" s="147"/>
    </row>
    <row r="4" spans="1:19" ht="15">
      <c r="A4" s="149">
        <v>2</v>
      </c>
      <c r="B4" s="115">
        <v>31.1</v>
      </c>
      <c r="C4" s="111">
        <v>34.347</v>
      </c>
      <c r="D4" s="111">
        <v>39.346</v>
      </c>
      <c r="E4" s="109">
        <f aca="true" t="shared" si="1" ref="E4:E22">D4-C4</f>
        <v>4.998999999999995</v>
      </c>
      <c r="F4" s="109">
        <f aca="true" t="shared" si="2" ref="F4:F22">E4+P4</f>
        <v>13.763999999999996</v>
      </c>
      <c r="G4" s="150">
        <f aca="true" t="shared" si="3" ref="G4:G23">40.99*F4</f>
        <v>564.1863599999998</v>
      </c>
      <c r="H4" s="150">
        <f aca="true" t="shared" si="4" ref="H4:H23">25.59*F4</f>
        <v>352.22075999999987</v>
      </c>
      <c r="I4" s="150">
        <f t="shared" si="0"/>
        <v>211.96559999999994</v>
      </c>
      <c r="J4" s="150">
        <f aca="true" t="shared" si="5" ref="J4:J23">H4+I4</f>
        <v>564.1863599999998</v>
      </c>
      <c r="K4" s="151">
        <f aca="true" t="shared" si="6" ref="K4:K23">0.113*B4</f>
        <v>3.5143000000000004</v>
      </c>
      <c r="L4" s="151">
        <f aca="true" t="shared" si="7" ref="L4:L23">40.99*K4</f>
        <v>144.05115700000002</v>
      </c>
      <c r="M4" s="154"/>
      <c r="N4" s="111">
        <v>107.998</v>
      </c>
      <c r="O4" s="111">
        <v>116.763</v>
      </c>
      <c r="P4" s="109">
        <f aca="true" t="shared" si="8" ref="P4:P22">O4-N4</f>
        <v>8.765</v>
      </c>
      <c r="Q4" s="151">
        <f aca="true" t="shared" si="9" ref="Q4:Q23">60.15*P4</f>
        <v>527.21475</v>
      </c>
      <c r="R4" s="153">
        <v>2</v>
      </c>
      <c r="S4" s="147"/>
    </row>
    <row r="5" spans="1:19" ht="15">
      <c r="A5" s="115">
        <v>3</v>
      </c>
      <c r="B5" s="115">
        <v>34.7</v>
      </c>
      <c r="C5" s="109">
        <v>172.65</v>
      </c>
      <c r="D5" s="109">
        <v>174.9</v>
      </c>
      <c r="E5" s="109">
        <f t="shared" si="1"/>
        <v>2.25</v>
      </c>
      <c r="F5" s="109">
        <f t="shared" si="2"/>
        <v>3.9099999999999966</v>
      </c>
      <c r="G5" s="150">
        <f t="shared" si="3"/>
        <v>160.27089999999987</v>
      </c>
      <c r="H5" s="150">
        <f t="shared" si="4"/>
        <v>100.05689999999991</v>
      </c>
      <c r="I5" s="150">
        <f t="shared" si="0"/>
        <v>60.21399999999995</v>
      </c>
      <c r="J5" s="150">
        <f t="shared" si="5"/>
        <v>160.27089999999987</v>
      </c>
      <c r="K5" s="151">
        <f t="shared" si="6"/>
        <v>3.9211000000000005</v>
      </c>
      <c r="L5" s="151">
        <f t="shared" si="7"/>
        <v>160.72588900000002</v>
      </c>
      <c r="M5" s="154"/>
      <c r="N5" s="109">
        <v>193.56</v>
      </c>
      <c r="O5" s="109">
        <v>195.22</v>
      </c>
      <c r="P5" s="109">
        <f t="shared" si="8"/>
        <v>1.6599999999999966</v>
      </c>
      <c r="Q5" s="151">
        <f t="shared" si="9"/>
        <v>99.84899999999979</v>
      </c>
      <c r="R5" s="115">
        <v>3</v>
      </c>
      <c r="S5" s="147"/>
    </row>
    <row r="6" spans="1:19" ht="15">
      <c r="A6" s="155">
        <v>4</v>
      </c>
      <c r="B6" s="115">
        <v>45.9</v>
      </c>
      <c r="C6" s="111">
        <v>41.692</v>
      </c>
      <c r="D6" s="111">
        <v>47.6</v>
      </c>
      <c r="E6" s="109">
        <f t="shared" si="1"/>
        <v>5.908000000000001</v>
      </c>
      <c r="F6" s="109">
        <f t="shared" si="2"/>
        <v>6.663000000000004</v>
      </c>
      <c r="G6" s="150">
        <f t="shared" si="3"/>
        <v>273.1163700000002</v>
      </c>
      <c r="H6" s="150">
        <f t="shared" si="4"/>
        <v>170.50617000000008</v>
      </c>
      <c r="I6" s="150">
        <f t="shared" si="0"/>
        <v>102.61020000000006</v>
      </c>
      <c r="J6" s="150">
        <f t="shared" si="5"/>
        <v>273.11637000000013</v>
      </c>
      <c r="K6" s="151">
        <f t="shared" si="6"/>
        <v>5.1867</v>
      </c>
      <c r="L6" s="151">
        <f t="shared" si="7"/>
        <v>212.602833</v>
      </c>
      <c r="M6" s="154"/>
      <c r="N6" s="111">
        <v>44.132</v>
      </c>
      <c r="O6" s="111">
        <v>44.887</v>
      </c>
      <c r="P6" s="109">
        <f t="shared" si="8"/>
        <v>0.7550000000000026</v>
      </c>
      <c r="Q6" s="151">
        <f t="shared" si="9"/>
        <v>45.413250000000154</v>
      </c>
      <c r="R6" s="115">
        <v>4</v>
      </c>
      <c r="S6" s="147"/>
    </row>
    <row r="7" spans="1:19" ht="15">
      <c r="A7" s="153">
        <v>5</v>
      </c>
      <c r="B7" s="156">
        <v>31</v>
      </c>
      <c r="C7" s="111">
        <v>152</v>
      </c>
      <c r="D7" s="111">
        <v>152</v>
      </c>
      <c r="E7" s="109">
        <f t="shared" si="1"/>
        <v>0</v>
      </c>
      <c r="F7" s="109">
        <f t="shared" si="2"/>
        <v>0.2189999999999941</v>
      </c>
      <c r="G7" s="150">
        <f t="shared" si="3"/>
        <v>8.976809999999759</v>
      </c>
      <c r="H7" s="150">
        <f t="shared" si="4"/>
        <v>5.604209999999848</v>
      </c>
      <c r="I7" s="150">
        <f t="shared" si="0"/>
        <v>3.3725999999999092</v>
      </c>
      <c r="J7" s="150">
        <f t="shared" si="5"/>
        <v>8.976809999999757</v>
      </c>
      <c r="K7" s="151">
        <f t="shared" si="6"/>
        <v>3.503</v>
      </c>
      <c r="L7" s="151">
        <f t="shared" si="7"/>
        <v>143.58797</v>
      </c>
      <c r="M7" s="154"/>
      <c r="N7" s="111">
        <v>216</v>
      </c>
      <c r="O7" s="111">
        <v>216.219</v>
      </c>
      <c r="P7" s="109">
        <f t="shared" si="8"/>
        <v>0.2189999999999941</v>
      </c>
      <c r="Q7" s="151">
        <f t="shared" si="9"/>
        <v>13.172849999999643</v>
      </c>
      <c r="R7" s="153">
        <v>5</v>
      </c>
      <c r="S7" s="147"/>
    </row>
    <row r="8" spans="1:19" ht="15">
      <c r="A8" s="153">
        <v>6</v>
      </c>
      <c r="B8" s="115">
        <v>31.2</v>
      </c>
      <c r="C8" s="111">
        <v>10.384</v>
      </c>
      <c r="D8" s="111">
        <v>12.004</v>
      </c>
      <c r="E8" s="109">
        <f t="shared" si="1"/>
        <v>1.6199999999999992</v>
      </c>
      <c r="F8" s="109">
        <f t="shared" si="2"/>
        <v>2.788999999999999</v>
      </c>
      <c r="G8" s="150">
        <f t="shared" si="3"/>
        <v>114.32110999999996</v>
      </c>
      <c r="H8" s="150">
        <f t="shared" si="4"/>
        <v>71.37050999999997</v>
      </c>
      <c r="I8" s="150">
        <f t="shared" si="0"/>
        <v>42.95059999999998</v>
      </c>
      <c r="J8" s="150">
        <f t="shared" si="5"/>
        <v>114.32110999999995</v>
      </c>
      <c r="K8" s="151">
        <f t="shared" si="6"/>
        <v>3.5256</v>
      </c>
      <c r="L8" s="151">
        <f t="shared" si="7"/>
        <v>144.514344</v>
      </c>
      <c r="M8" s="154"/>
      <c r="N8" s="111">
        <v>6.551</v>
      </c>
      <c r="O8" s="111">
        <v>7.72</v>
      </c>
      <c r="P8" s="109">
        <f t="shared" si="8"/>
        <v>1.1689999999999996</v>
      </c>
      <c r="Q8" s="151">
        <f t="shared" si="9"/>
        <v>70.31534999999998</v>
      </c>
      <c r="R8" s="153">
        <v>6</v>
      </c>
      <c r="S8" s="147"/>
    </row>
    <row r="9" spans="1:19" ht="15">
      <c r="A9" s="115">
        <v>7</v>
      </c>
      <c r="B9" s="115">
        <v>34.6</v>
      </c>
      <c r="C9" s="111">
        <v>95.921</v>
      </c>
      <c r="D9" s="111">
        <v>102.916</v>
      </c>
      <c r="E9" s="109">
        <f t="shared" si="1"/>
        <v>6.99499999999999</v>
      </c>
      <c r="F9" s="109">
        <f t="shared" si="2"/>
        <v>12.209999999999994</v>
      </c>
      <c r="G9" s="150">
        <f t="shared" si="3"/>
        <v>500.48789999999974</v>
      </c>
      <c r="H9" s="150">
        <f t="shared" si="4"/>
        <v>312.45389999999986</v>
      </c>
      <c r="I9" s="150">
        <f t="shared" si="0"/>
        <v>188.0339999999999</v>
      </c>
      <c r="J9" s="150">
        <f t="shared" si="5"/>
        <v>500.48789999999974</v>
      </c>
      <c r="K9" s="151">
        <f t="shared" si="6"/>
        <v>3.9098</v>
      </c>
      <c r="L9" s="151">
        <f t="shared" si="7"/>
        <v>160.26270200000002</v>
      </c>
      <c r="M9" s="154"/>
      <c r="N9" s="109">
        <v>59.59</v>
      </c>
      <c r="O9" s="109">
        <v>64.805</v>
      </c>
      <c r="P9" s="109">
        <f t="shared" si="8"/>
        <v>5.215000000000003</v>
      </c>
      <c r="Q9" s="151">
        <f t="shared" si="9"/>
        <v>313.6822500000002</v>
      </c>
      <c r="R9" s="153">
        <v>7</v>
      </c>
      <c r="S9" s="147"/>
    </row>
    <row r="10" spans="1:19" ht="15">
      <c r="A10" s="153">
        <v>8</v>
      </c>
      <c r="B10" s="115">
        <v>45.9</v>
      </c>
      <c r="C10" s="111">
        <v>0.8</v>
      </c>
      <c r="D10" s="111">
        <v>0.8</v>
      </c>
      <c r="E10" s="109">
        <f t="shared" si="1"/>
        <v>0</v>
      </c>
      <c r="F10" s="109">
        <f t="shared" si="2"/>
        <v>0</v>
      </c>
      <c r="G10" s="150">
        <f t="shared" si="3"/>
        <v>0</v>
      </c>
      <c r="H10" s="150">
        <f t="shared" si="4"/>
        <v>0</v>
      </c>
      <c r="I10" s="150">
        <f t="shared" si="0"/>
        <v>0</v>
      </c>
      <c r="J10" s="150">
        <f t="shared" si="5"/>
        <v>0</v>
      </c>
      <c r="K10" s="151">
        <f t="shared" si="6"/>
        <v>5.1867</v>
      </c>
      <c r="L10" s="151">
        <f t="shared" si="7"/>
        <v>212.602833</v>
      </c>
      <c r="M10" s="154"/>
      <c r="N10" s="109">
        <v>0.8</v>
      </c>
      <c r="O10" s="109">
        <v>0.8</v>
      </c>
      <c r="P10" s="109">
        <f t="shared" si="8"/>
        <v>0</v>
      </c>
      <c r="Q10" s="151">
        <f t="shared" si="9"/>
        <v>0</v>
      </c>
      <c r="R10" s="153">
        <v>8</v>
      </c>
      <c r="S10" s="147"/>
    </row>
    <row r="11" spans="1:19" ht="15">
      <c r="A11" s="115">
        <v>9</v>
      </c>
      <c r="B11" s="115">
        <v>31.1</v>
      </c>
      <c r="C11" s="109">
        <v>4.773</v>
      </c>
      <c r="D11" s="109">
        <v>4.948</v>
      </c>
      <c r="E11" s="109">
        <f t="shared" si="1"/>
        <v>0.1750000000000007</v>
      </c>
      <c r="F11" s="109">
        <f t="shared" si="2"/>
        <v>1.311</v>
      </c>
      <c r="G11" s="150">
        <f t="shared" si="3"/>
        <v>53.73789</v>
      </c>
      <c r="H11" s="150">
        <f t="shared" si="4"/>
        <v>33.54849</v>
      </c>
      <c r="I11" s="150">
        <f t="shared" si="0"/>
        <v>20.1894</v>
      </c>
      <c r="J11" s="150">
        <f t="shared" si="5"/>
        <v>53.73789</v>
      </c>
      <c r="K11" s="151">
        <f t="shared" si="6"/>
        <v>3.5143000000000004</v>
      </c>
      <c r="L11" s="151">
        <f t="shared" si="7"/>
        <v>144.05115700000002</v>
      </c>
      <c r="M11" s="154"/>
      <c r="N11" s="109">
        <v>9.506</v>
      </c>
      <c r="O11" s="109">
        <v>10.642</v>
      </c>
      <c r="P11" s="109">
        <f t="shared" si="8"/>
        <v>1.1359999999999992</v>
      </c>
      <c r="Q11" s="151">
        <f t="shared" si="9"/>
        <v>68.33039999999995</v>
      </c>
      <c r="R11" s="115">
        <v>9</v>
      </c>
      <c r="S11" s="147"/>
    </row>
    <row r="12" spans="1:19" ht="15">
      <c r="A12" s="115">
        <v>10</v>
      </c>
      <c r="B12" s="115">
        <v>31.2</v>
      </c>
      <c r="C12" s="111">
        <v>28.459</v>
      </c>
      <c r="D12" s="111">
        <v>28.689</v>
      </c>
      <c r="E12" s="109">
        <f t="shared" si="1"/>
        <v>0.23000000000000043</v>
      </c>
      <c r="F12" s="109">
        <f t="shared" si="2"/>
        <v>1.5670000000000002</v>
      </c>
      <c r="G12" s="150">
        <f t="shared" si="3"/>
        <v>64.23133000000001</v>
      </c>
      <c r="H12" s="150">
        <f t="shared" si="4"/>
        <v>40.09953</v>
      </c>
      <c r="I12" s="150">
        <f t="shared" si="0"/>
        <v>24.131800000000002</v>
      </c>
      <c r="J12" s="150">
        <f t="shared" si="5"/>
        <v>64.23133</v>
      </c>
      <c r="K12" s="151">
        <f t="shared" si="6"/>
        <v>3.5256</v>
      </c>
      <c r="L12" s="151">
        <f t="shared" si="7"/>
        <v>144.514344</v>
      </c>
      <c r="M12" s="154"/>
      <c r="N12" s="109">
        <v>29.842</v>
      </c>
      <c r="O12" s="109">
        <v>31.179</v>
      </c>
      <c r="P12" s="109">
        <f t="shared" si="8"/>
        <v>1.3369999999999997</v>
      </c>
      <c r="Q12" s="151">
        <f t="shared" si="9"/>
        <v>80.42054999999998</v>
      </c>
      <c r="R12" s="115">
        <v>10</v>
      </c>
      <c r="S12" s="147"/>
    </row>
    <row r="13" spans="1:19" ht="15">
      <c r="A13" s="115">
        <v>11</v>
      </c>
      <c r="B13" s="115">
        <v>34.9</v>
      </c>
      <c r="C13" s="111">
        <v>72.515</v>
      </c>
      <c r="D13" s="111">
        <v>75.227</v>
      </c>
      <c r="E13" s="109">
        <f t="shared" si="1"/>
        <v>2.7120000000000033</v>
      </c>
      <c r="F13" s="109">
        <f t="shared" si="2"/>
        <v>5.589000000000006</v>
      </c>
      <c r="G13" s="150">
        <f t="shared" si="3"/>
        <v>229.09311000000025</v>
      </c>
      <c r="H13" s="150">
        <f t="shared" si="4"/>
        <v>143.02251000000015</v>
      </c>
      <c r="I13" s="150">
        <f t="shared" si="0"/>
        <v>86.07060000000008</v>
      </c>
      <c r="J13" s="150">
        <f t="shared" si="5"/>
        <v>229.09311000000025</v>
      </c>
      <c r="K13" s="151">
        <f t="shared" si="6"/>
        <v>3.9436999999999998</v>
      </c>
      <c r="L13" s="151">
        <f t="shared" si="7"/>
        <v>161.652263</v>
      </c>
      <c r="M13" s="154"/>
      <c r="N13" s="109">
        <v>49.201</v>
      </c>
      <c r="O13" s="109">
        <v>52.078</v>
      </c>
      <c r="P13" s="109">
        <f t="shared" si="8"/>
        <v>2.8770000000000024</v>
      </c>
      <c r="Q13" s="151">
        <f t="shared" si="9"/>
        <v>173.05155000000013</v>
      </c>
      <c r="R13" s="115">
        <v>11</v>
      </c>
      <c r="S13" s="147"/>
    </row>
    <row r="14" spans="1:19" ht="15">
      <c r="A14" s="155">
        <v>12</v>
      </c>
      <c r="B14" s="115">
        <v>46.6</v>
      </c>
      <c r="C14" s="111">
        <v>123.388</v>
      </c>
      <c r="D14" s="111">
        <v>126.79</v>
      </c>
      <c r="E14" s="109">
        <f t="shared" si="1"/>
        <v>3.402000000000001</v>
      </c>
      <c r="F14" s="109">
        <f t="shared" si="2"/>
        <v>9.479</v>
      </c>
      <c r="G14" s="150">
        <f t="shared" si="3"/>
        <v>388.54420999999996</v>
      </c>
      <c r="H14" s="150">
        <f t="shared" si="4"/>
        <v>242.56760999999997</v>
      </c>
      <c r="I14" s="150">
        <f t="shared" si="0"/>
        <v>145.9766</v>
      </c>
      <c r="J14" s="150">
        <f t="shared" si="5"/>
        <v>388.54420999999996</v>
      </c>
      <c r="K14" s="151">
        <f t="shared" si="6"/>
        <v>5.2658000000000005</v>
      </c>
      <c r="L14" s="151">
        <f t="shared" si="7"/>
        <v>215.84514200000004</v>
      </c>
      <c r="M14" s="154"/>
      <c r="N14" s="111">
        <v>93.763</v>
      </c>
      <c r="O14" s="111">
        <v>99.84</v>
      </c>
      <c r="P14" s="109">
        <f t="shared" si="8"/>
        <v>6.076999999999998</v>
      </c>
      <c r="Q14" s="151">
        <f t="shared" si="9"/>
        <v>365.53154999999987</v>
      </c>
      <c r="R14" s="115">
        <v>12</v>
      </c>
      <c r="S14" s="147"/>
    </row>
    <row r="15" spans="1:19" ht="15">
      <c r="A15" s="155">
        <v>13</v>
      </c>
      <c r="B15" s="115">
        <v>31.7</v>
      </c>
      <c r="C15" s="111">
        <v>8.484</v>
      </c>
      <c r="D15" s="112">
        <v>10.1</v>
      </c>
      <c r="E15" s="109">
        <f t="shared" si="1"/>
        <v>1.6159999999999997</v>
      </c>
      <c r="F15" s="109">
        <f t="shared" si="2"/>
        <v>2.5</v>
      </c>
      <c r="G15" s="150">
        <f t="shared" si="3"/>
        <v>102.47500000000001</v>
      </c>
      <c r="H15" s="150">
        <f t="shared" si="4"/>
        <v>63.975</v>
      </c>
      <c r="I15" s="150">
        <f t="shared" si="0"/>
        <v>38.5</v>
      </c>
      <c r="J15" s="150">
        <f t="shared" si="5"/>
        <v>102.475</v>
      </c>
      <c r="K15" s="151">
        <f t="shared" si="6"/>
        <v>3.5821</v>
      </c>
      <c r="L15" s="151">
        <f t="shared" si="7"/>
        <v>146.83027900000002</v>
      </c>
      <c r="M15" s="154"/>
      <c r="N15" s="109">
        <v>16.716</v>
      </c>
      <c r="O15" s="109">
        <v>17.6</v>
      </c>
      <c r="P15" s="109">
        <f t="shared" si="8"/>
        <v>0.8840000000000003</v>
      </c>
      <c r="Q15" s="151">
        <f t="shared" si="9"/>
        <v>53.17260000000002</v>
      </c>
      <c r="R15" s="115">
        <v>13</v>
      </c>
      <c r="S15" s="147"/>
    </row>
    <row r="16" spans="1:19" ht="15">
      <c r="A16" s="115">
        <v>14</v>
      </c>
      <c r="B16" s="115">
        <v>31.2</v>
      </c>
      <c r="C16" s="111">
        <v>24.572</v>
      </c>
      <c r="D16" s="111">
        <v>26.04</v>
      </c>
      <c r="E16" s="109">
        <f t="shared" si="1"/>
        <v>1.468</v>
      </c>
      <c r="F16" s="109">
        <f t="shared" si="2"/>
        <v>2.678000000000001</v>
      </c>
      <c r="G16" s="150">
        <f t="shared" si="3"/>
        <v>109.77122000000004</v>
      </c>
      <c r="H16" s="150">
        <f t="shared" si="4"/>
        <v>68.53002000000002</v>
      </c>
      <c r="I16" s="150">
        <f t="shared" si="0"/>
        <v>41.24120000000001</v>
      </c>
      <c r="J16" s="150">
        <f t="shared" si="5"/>
        <v>109.77122000000003</v>
      </c>
      <c r="K16" s="151">
        <f t="shared" si="6"/>
        <v>3.5256</v>
      </c>
      <c r="L16" s="151">
        <f t="shared" si="7"/>
        <v>144.514344</v>
      </c>
      <c r="M16" s="154"/>
      <c r="N16" s="109">
        <v>16.4</v>
      </c>
      <c r="O16" s="109">
        <v>17.61</v>
      </c>
      <c r="P16" s="109">
        <f t="shared" si="8"/>
        <v>1.2100000000000009</v>
      </c>
      <c r="Q16" s="151">
        <f t="shared" si="9"/>
        <v>72.78150000000005</v>
      </c>
      <c r="R16" s="115">
        <v>14</v>
      </c>
      <c r="S16" s="147"/>
    </row>
    <row r="17" spans="1:19" ht="15">
      <c r="A17" s="115">
        <v>15</v>
      </c>
      <c r="B17" s="115">
        <v>35.1</v>
      </c>
      <c r="C17" s="109">
        <v>15</v>
      </c>
      <c r="D17" s="109">
        <v>15.847</v>
      </c>
      <c r="E17" s="109">
        <f t="shared" si="1"/>
        <v>0.8469999999999995</v>
      </c>
      <c r="F17" s="109">
        <f t="shared" si="2"/>
        <v>3.947000000000001</v>
      </c>
      <c r="G17" s="150">
        <f t="shared" si="3"/>
        <v>161.78753000000006</v>
      </c>
      <c r="H17" s="150">
        <f t="shared" si="4"/>
        <v>101.00373000000002</v>
      </c>
      <c r="I17" s="150">
        <f t="shared" si="0"/>
        <v>60.783800000000014</v>
      </c>
      <c r="J17" s="150">
        <f t="shared" si="5"/>
        <v>161.78753000000003</v>
      </c>
      <c r="K17" s="151">
        <f t="shared" si="6"/>
        <v>3.9663000000000004</v>
      </c>
      <c r="L17" s="151">
        <f t="shared" si="7"/>
        <v>162.57863700000001</v>
      </c>
      <c r="M17" s="154"/>
      <c r="N17" s="109">
        <v>26</v>
      </c>
      <c r="O17" s="109">
        <v>29.1</v>
      </c>
      <c r="P17" s="109">
        <f t="shared" si="8"/>
        <v>3.1000000000000014</v>
      </c>
      <c r="Q17" s="151">
        <f t="shared" si="9"/>
        <v>186.4650000000001</v>
      </c>
      <c r="R17" s="115">
        <v>15</v>
      </c>
      <c r="S17" s="147"/>
    </row>
    <row r="18" spans="1:19" ht="15">
      <c r="A18" s="115">
        <v>16</v>
      </c>
      <c r="B18" s="115">
        <v>47.3</v>
      </c>
      <c r="C18" s="111">
        <v>136.917</v>
      </c>
      <c r="D18" s="111">
        <v>147.313</v>
      </c>
      <c r="E18" s="109">
        <f t="shared" si="1"/>
        <v>10.395999999999987</v>
      </c>
      <c r="F18" s="109">
        <f t="shared" si="2"/>
        <v>26.214999999999975</v>
      </c>
      <c r="G18" s="150">
        <f t="shared" si="3"/>
        <v>1074.5528499999991</v>
      </c>
      <c r="H18" s="150">
        <f t="shared" si="4"/>
        <v>670.8418499999993</v>
      </c>
      <c r="I18" s="150">
        <f t="shared" si="0"/>
        <v>403.7109999999996</v>
      </c>
      <c r="J18" s="150">
        <f t="shared" si="5"/>
        <v>1074.552849999999</v>
      </c>
      <c r="K18" s="151">
        <f t="shared" si="6"/>
        <v>5.3449</v>
      </c>
      <c r="L18" s="151">
        <f t="shared" si="7"/>
        <v>219.08745100000002</v>
      </c>
      <c r="M18" s="154"/>
      <c r="N18" s="111">
        <v>144.488</v>
      </c>
      <c r="O18" s="111">
        <v>160.307</v>
      </c>
      <c r="P18" s="109">
        <f t="shared" si="8"/>
        <v>15.818999999999988</v>
      </c>
      <c r="Q18" s="151">
        <f t="shared" si="9"/>
        <v>951.5128499999993</v>
      </c>
      <c r="R18" s="115">
        <v>16</v>
      </c>
      <c r="S18" s="147"/>
    </row>
    <row r="19" spans="1:19" ht="15">
      <c r="A19" s="153">
        <v>17</v>
      </c>
      <c r="B19" s="156">
        <v>31.7</v>
      </c>
      <c r="C19" s="109">
        <v>12.936</v>
      </c>
      <c r="D19" s="109">
        <v>20.916</v>
      </c>
      <c r="E19" s="109">
        <f t="shared" si="1"/>
        <v>7.98</v>
      </c>
      <c r="F19" s="109">
        <f t="shared" si="2"/>
        <v>9.079</v>
      </c>
      <c r="G19" s="150">
        <f t="shared" si="3"/>
        <v>372.14821000000006</v>
      </c>
      <c r="H19" s="150">
        <f t="shared" si="4"/>
        <v>232.33161</v>
      </c>
      <c r="I19" s="150">
        <f t="shared" si="0"/>
        <v>139.81660000000002</v>
      </c>
      <c r="J19" s="150">
        <f t="shared" si="5"/>
        <v>372.14821000000006</v>
      </c>
      <c r="K19" s="151">
        <f t="shared" si="6"/>
        <v>3.5821</v>
      </c>
      <c r="L19" s="151">
        <f t="shared" si="7"/>
        <v>146.83027900000002</v>
      </c>
      <c r="M19" s="154"/>
      <c r="N19" s="109">
        <v>3.417</v>
      </c>
      <c r="O19" s="109">
        <v>4.516</v>
      </c>
      <c r="P19" s="109">
        <f t="shared" si="8"/>
        <v>1.0990000000000002</v>
      </c>
      <c r="Q19" s="151">
        <f t="shared" si="9"/>
        <v>66.10485000000001</v>
      </c>
      <c r="R19" s="153">
        <v>17</v>
      </c>
      <c r="S19" s="147"/>
    </row>
    <row r="20" spans="1:19" ht="15">
      <c r="A20" s="115">
        <v>18</v>
      </c>
      <c r="B20" s="115">
        <v>31.3</v>
      </c>
      <c r="C20" s="111">
        <v>363</v>
      </c>
      <c r="D20" s="111">
        <v>366.59</v>
      </c>
      <c r="E20" s="109">
        <f t="shared" si="1"/>
        <v>3.589999999999975</v>
      </c>
      <c r="F20" s="109">
        <f t="shared" si="2"/>
        <v>4.252999999999986</v>
      </c>
      <c r="G20" s="150">
        <f t="shared" si="3"/>
        <v>174.33046999999942</v>
      </c>
      <c r="H20" s="150">
        <f t="shared" si="4"/>
        <v>108.83426999999963</v>
      </c>
      <c r="I20" s="150">
        <f t="shared" si="0"/>
        <v>65.49619999999979</v>
      </c>
      <c r="J20" s="150">
        <f t="shared" si="5"/>
        <v>174.33046999999942</v>
      </c>
      <c r="K20" s="151">
        <f t="shared" si="6"/>
        <v>3.5369</v>
      </c>
      <c r="L20" s="151">
        <f t="shared" si="7"/>
        <v>144.97753100000003</v>
      </c>
      <c r="M20" s="154"/>
      <c r="N20" s="108">
        <v>400</v>
      </c>
      <c r="O20" s="108">
        <v>400.663</v>
      </c>
      <c r="P20" s="109">
        <f t="shared" si="8"/>
        <v>0.6630000000000109</v>
      </c>
      <c r="Q20" s="151">
        <f t="shared" si="9"/>
        <v>39.87945000000065</v>
      </c>
      <c r="R20" s="115">
        <v>18</v>
      </c>
      <c r="S20" s="147"/>
    </row>
    <row r="21" spans="1:19" ht="15">
      <c r="A21" s="157">
        <v>19</v>
      </c>
      <c r="B21" s="157">
        <v>35.5</v>
      </c>
      <c r="C21" s="109">
        <v>30.842</v>
      </c>
      <c r="D21" s="109">
        <v>33.31</v>
      </c>
      <c r="E21" s="109">
        <f t="shared" si="1"/>
        <v>2.4680000000000035</v>
      </c>
      <c r="F21" s="109">
        <f t="shared" si="2"/>
        <v>7.227000000000004</v>
      </c>
      <c r="G21" s="150">
        <f t="shared" si="3"/>
        <v>296.2347300000002</v>
      </c>
      <c r="H21" s="150">
        <f t="shared" si="4"/>
        <v>184.93893000000008</v>
      </c>
      <c r="I21" s="150">
        <f t="shared" si="0"/>
        <v>111.29580000000006</v>
      </c>
      <c r="J21" s="150">
        <f t="shared" si="5"/>
        <v>296.2347300000001</v>
      </c>
      <c r="K21" s="151">
        <f t="shared" si="6"/>
        <v>4.0115</v>
      </c>
      <c r="L21" s="151">
        <f t="shared" si="7"/>
        <v>164.431385</v>
      </c>
      <c r="M21" s="154"/>
      <c r="N21" s="109">
        <v>50.248</v>
      </c>
      <c r="O21" s="109">
        <v>55.007</v>
      </c>
      <c r="P21" s="109">
        <f t="shared" si="8"/>
        <v>4.759</v>
      </c>
      <c r="Q21" s="151">
        <f t="shared" si="9"/>
        <v>286.25385</v>
      </c>
      <c r="R21" s="157">
        <v>19</v>
      </c>
      <c r="S21" s="147"/>
    </row>
    <row r="22" spans="1:19" ht="15">
      <c r="A22" s="115">
        <v>20</v>
      </c>
      <c r="B22" s="115">
        <v>47.3</v>
      </c>
      <c r="C22" s="108">
        <v>66.39</v>
      </c>
      <c r="D22" s="108">
        <v>68.61</v>
      </c>
      <c r="E22" s="109">
        <f t="shared" si="1"/>
        <v>2.219999999999999</v>
      </c>
      <c r="F22" s="109">
        <f t="shared" si="2"/>
        <v>5.739999999999995</v>
      </c>
      <c r="G22" s="150">
        <f t="shared" si="3"/>
        <v>235.2825999999998</v>
      </c>
      <c r="H22" s="150">
        <f t="shared" si="4"/>
        <v>146.88659999999987</v>
      </c>
      <c r="I22" s="150">
        <f t="shared" si="0"/>
        <v>88.39599999999993</v>
      </c>
      <c r="J22" s="150">
        <f t="shared" si="5"/>
        <v>235.2825999999998</v>
      </c>
      <c r="K22" s="151">
        <f t="shared" si="6"/>
        <v>5.3449</v>
      </c>
      <c r="L22" s="151">
        <f t="shared" si="7"/>
        <v>219.08745100000002</v>
      </c>
      <c r="M22" s="154"/>
      <c r="N22" s="108">
        <v>94.94</v>
      </c>
      <c r="O22" s="108">
        <v>98.46</v>
      </c>
      <c r="P22" s="109">
        <f t="shared" si="8"/>
        <v>3.519999999999996</v>
      </c>
      <c r="Q22" s="151">
        <f t="shared" si="9"/>
        <v>211.72799999999975</v>
      </c>
      <c r="R22" s="115">
        <v>20</v>
      </c>
      <c r="S22" s="147"/>
    </row>
    <row r="23" spans="1:19" ht="15">
      <c r="A23" s="156"/>
      <c r="B23" s="115">
        <f>SUM(B3:B22)</f>
        <v>720.5999999999999</v>
      </c>
      <c r="C23" s="115"/>
      <c r="D23" s="115"/>
      <c r="E23" s="109">
        <f>SUM(E3:E22)</f>
        <v>62.820999999999955</v>
      </c>
      <c r="F23" s="158">
        <f>SUM(F3:F22)</f>
        <v>126.42699999999995</v>
      </c>
      <c r="G23" s="150">
        <f t="shared" si="3"/>
        <v>5182.242729999998</v>
      </c>
      <c r="H23" s="150">
        <f t="shared" si="4"/>
        <v>3235.266929999999</v>
      </c>
      <c r="I23" s="150">
        <f t="shared" si="0"/>
        <v>1946.9757999999993</v>
      </c>
      <c r="J23" s="150">
        <f t="shared" si="5"/>
        <v>5182.242729999998</v>
      </c>
      <c r="K23" s="151">
        <f t="shared" si="6"/>
        <v>81.42779999999999</v>
      </c>
      <c r="L23" s="151">
        <f t="shared" si="7"/>
        <v>3337.7255219999997</v>
      </c>
      <c r="M23" s="154"/>
      <c r="N23" s="156"/>
      <c r="O23" s="115" t="s">
        <v>10</v>
      </c>
      <c r="P23" s="158">
        <f>SUM(P3:P22)</f>
        <v>63.605999999999995</v>
      </c>
      <c r="Q23" s="151">
        <f t="shared" si="9"/>
        <v>3825.9008999999996</v>
      </c>
      <c r="R23" s="147"/>
      <c r="S23" s="147"/>
    </row>
    <row r="24" spans="1:19" ht="15">
      <c r="A24" s="147"/>
      <c r="B24" s="147"/>
      <c r="C24" s="1"/>
      <c r="D24" s="159"/>
      <c r="E24" s="147"/>
      <c r="F24" s="147"/>
      <c r="G24" s="147"/>
      <c r="H24" s="147"/>
      <c r="I24" s="147"/>
      <c r="J24" s="147"/>
      <c r="K24" s="147"/>
      <c r="L24" s="160"/>
      <c r="M24" s="147"/>
      <c r="N24" s="147"/>
      <c r="O24" s="147"/>
      <c r="P24" s="147"/>
      <c r="Q24" s="147"/>
      <c r="R24" s="147"/>
      <c r="S24" s="147"/>
    </row>
    <row r="25" spans="1:19" ht="1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</row>
    <row r="26" spans="1:19" ht="15">
      <c r="A26" s="147"/>
      <c r="B26" s="147"/>
      <c r="C26" s="147"/>
      <c r="D26" s="159"/>
      <c r="E26" s="159"/>
      <c r="F26" s="159"/>
      <c r="G26" s="159"/>
      <c r="H26" s="147"/>
      <c r="I26" s="147"/>
      <c r="J26" s="147"/>
      <c r="K26" s="147"/>
      <c r="L26" s="161"/>
      <c r="M26" s="159"/>
      <c r="N26" s="159"/>
      <c r="O26" s="159"/>
      <c r="P26" s="159"/>
      <c r="Q26" s="147"/>
      <c r="R26" s="147"/>
      <c r="S26" s="147"/>
    </row>
    <row r="27" spans="1:19" ht="1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59"/>
      <c r="N27" s="159"/>
      <c r="O27" s="159"/>
      <c r="P27" s="159"/>
      <c r="Q27" s="147"/>
      <c r="R27" s="147"/>
      <c r="S27" s="147"/>
    </row>
    <row r="28" spans="1:19" ht="15">
      <c r="A28" s="162"/>
      <c r="B28" s="162"/>
      <c r="C28" s="163"/>
      <c r="D28" s="163"/>
      <c r="E28" s="147"/>
      <c r="F28" s="147"/>
      <c r="G28" s="147"/>
      <c r="H28" s="147"/>
      <c r="I28" s="147"/>
      <c r="J28" s="147"/>
      <c r="K28" s="162"/>
      <c r="L28" s="162"/>
      <c r="M28" s="162"/>
      <c r="N28" s="163"/>
      <c r="O28" s="163"/>
      <c r="P28" s="164"/>
      <c r="Q28" s="165"/>
      <c r="R28" s="164"/>
      <c r="S28" s="147"/>
    </row>
    <row r="29" spans="1:19" ht="1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5"/>
      <c r="O29" s="165"/>
      <c r="P29" s="165"/>
      <c r="Q29" s="165"/>
      <c r="R29" s="164"/>
      <c r="S29" s="147"/>
    </row>
    <row r="30" spans="1:19" ht="15">
      <c r="A30" s="162"/>
      <c r="B30" s="166"/>
      <c r="C30" s="167"/>
      <c r="D30" s="167"/>
      <c r="E30" s="168"/>
      <c r="F30" s="168"/>
      <c r="G30" s="169"/>
      <c r="H30" s="169"/>
      <c r="I30" s="169"/>
      <c r="J30" s="169"/>
      <c r="K30" s="169"/>
      <c r="L30" s="169"/>
      <c r="M30" s="162"/>
      <c r="N30" s="168"/>
      <c r="O30" s="168"/>
      <c r="P30" s="168"/>
      <c r="Q30" s="169"/>
      <c r="R30" s="147"/>
      <c r="S30" s="147"/>
    </row>
    <row r="31" spans="1:19" ht="15">
      <c r="A31" s="162"/>
      <c r="B31" s="170"/>
      <c r="C31" s="168"/>
      <c r="D31" s="168"/>
      <c r="E31" s="168"/>
      <c r="F31" s="168"/>
      <c r="G31" s="169"/>
      <c r="H31" s="169"/>
      <c r="I31" s="169"/>
      <c r="J31" s="169"/>
      <c r="K31" s="169"/>
      <c r="L31" s="169"/>
      <c r="M31" s="171"/>
      <c r="N31" s="168"/>
      <c r="O31" s="168"/>
      <c r="P31" s="168"/>
      <c r="Q31" s="169"/>
      <c r="R31" s="147"/>
      <c r="S31" s="147"/>
    </row>
    <row r="32" spans="1:19" ht="15">
      <c r="A32" s="162"/>
      <c r="B32" s="170"/>
      <c r="C32" s="168"/>
      <c r="D32" s="168"/>
      <c r="E32" s="172"/>
      <c r="F32" s="168"/>
      <c r="G32" s="169"/>
      <c r="H32" s="169"/>
      <c r="I32" s="169"/>
      <c r="J32" s="169"/>
      <c r="K32" s="169"/>
      <c r="L32" s="169"/>
      <c r="M32" s="171"/>
      <c r="N32" s="168"/>
      <c r="O32" s="168"/>
      <c r="P32" s="168"/>
      <c r="Q32" s="169"/>
      <c r="R32" s="147"/>
      <c r="S32" s="147"/>
    </row>
    <row r="33" spans="1:19" ht="15">
      <c r="A33" s="162"/>
      <c r="B33" s="166"/>
      <c r="C33" s="168"/>
      <c r="D33" s="168"/>
      <c r="E33" s="168"/>
      <c r="F33" s="168"/>
      <c r="G33" s="169"/>
      <c r="H33" s="169"/>
      <c r="I33" s="169"/>
      <c r="J33" s="169"/>
      <c r="K33" s="169"/>
      <c r="L33" s="169"/>
      <c r="M33" s="171"/>
      <c r="N33" s="168"/>
      <c r="O33" s="168"/>
      <c r="P33" s="168"/>
      <c r="Q33" s="169"/>
      <c r="R33" s="147"/>
      <c r="S33" s="147"/>
    </row>
    <row r="34" spans="1:19" ht="15">
      <c r="A34" s="162"/>
      <c r="B34" s="166"/>
      <c r="C34" s="168"/>
      <c r="D34" s="168"/>
      <c r="E34" s="168"/>
      <c r="F34" s="168"/>
      <c r="G34" s="169"/>
      <c r="H34" s="169"/>
      <c r="I34" s="169"/>
      <c r="J34" s="169"/>
      <c r="K34" s="169"/>
      <c r="L34" s="169"/>
      <c r="M34" s="171"/>
      <c r="N34" s="168"/>
      <c r="O34" s="168"/>
      <c r="P34" s="168"/>
      <c r="Q34" s="169"/>
      <c r="R34" s="147"/>
      <c r="S34" s="147"/>
    </row>
    <row r="35" spans="1:19" ht="15">
      <c r="A35" s="146" t="s">
        <v>5</v>
      </c>
      <c r="B35" s="146"/>
      <c r="C35" s="146"/>
      <c r="D35" s="115" t="s">
        <v>102</v>
      </c>
      <c r="E35" s="146" t="s">
        <v>31</v>
      </c>
      <c r="F35" s="146"/>
      <c r="G35" s="115" t="s">
        <v>6</v>
      </c>
      <c r="H35" s="115" t="s">
        <v>27</v>
      </c>
      <c r="I35" s="115" t="s">
        <v>26</v>
      </c>
      <c r="J35" s="115" t="s">
        <v>6</v>
      </c>
      <c r="K35" s="115" t="s">
        <v>30</v>
      </c>
      <c r="L35" s="115" t="s">
        <v>6</v>
      </c>
      <c r="M35" s="146"/>
      <c r="N35" s="146" t="s">
        <v>8</v>
      </c>
      <c r="O35" s="146"/>
      <c r="P35" s="115" t="s">
        <v>102</v>
      </c>
      <c r="Q35" s="146" t="s">
        <v>31</v>
      </c>
      <c r="R35" s="147"/>
      <c r="S35" s="147"/>
    </row>
    <row r="36" spans="1:19" ht="15">
      <c r="A36" s="115" t="s">
        <v>0</v>
      </c>
      <c r="B36" s="115" t="s">
        <v>1</v>
      </c>
      <c r="C36" s="115" t="s">
        <v>2</v>
      </c>
      <c r="D36" s="115" t="s">
        <v>3</v>
      </c>
      <c r="E36" s="148" t="s">
        <v>4</v>
      </c>
      <c r="F36" s="148" t="s">
        <v>11</v>
      </c>
      <c r="G36" s="115">
        <v>40.99</v>
      </c>
      <c r="H36" s="115">
        <v>25.59</v>
      </c>
      <c r="I36" s="115">
        <v>15.4</v>
      </c>
      <c r="J36" s="115" t="s">
        <v>14</v>
      </c>
      <c r="K36" s="115" t="s">
        <v>103</v>
      </c>
      <c r="L36" s="115" t="s">
        <v>22</v>
      </c>
      <c r="M36" s="146"/>
      <c r="N36" s="115" t="s">
        <v>2</v>
      </c>
      <c r="O36" s="115" t="s">
        <v>3</v>
      </c>
      <c r="P36" s="148" t="s">
        <v>4</v>
      </c>
      <c r="Q36" s="115">
        <v>60.15</v>
      </c>
      <c r="R36" s="115" t="s">
        <v>0</v>
      </c>
      <c r="S36" s="147"/>
    </row>
    <row r="37" spans="1:19" ht="15">
      <c r="A37" s="173">
        <v>21</v>
      </c>
      <c r="B37" s="174">
        <v>46.3</v>
      </c>
      <c r="C37" s="110">
        <v>5</v>
      </c>
      <c r="D37" s="110">
        <v>5</v>
      </c>
      <c r="E37" s="175">
        <f>D37-C37</f>
        <v>0</v>
      </c>
      <c r="F37" s="175">
        <f>E37+P37</f>
        <v>0</v>
      </c>
      <c r="G37" s="151">
        <f>40.99*F37</f>
        <v>0</v>
      </c>
      <c r="H37" s="151">
        <f>25.59*F37</f>
        <v>0</v>
      </c>
      <c r="I37" s="151">
        <f aca="true" t="shared" si="10" ref="I37:I52">15.4*F37</f>
        <v>0</v>
      </c>
      <c r="J37" s="151">
        <f>H37+I37</f>
        <v>0</v>
      </c>
      <c r="K37" s="151">
        <f>0.113*B37</f>
        <v>5.2318999999999996</v>
      </c>
      <c r="L37" s="176">
        <f>K37*40.99</f>
        <v>214.455581</v>
      </c>
      <c r="M37" s="154"/>
      <c r="N37" s="109">
        <v>2.5</v>
      </c>
      <c r="O37" s="109">
        <v>2.5</v>
      </c>
      <c r="P37" s="109">
        <f>O37-N37</f>
        <v>0</v>
      </c>
      <c r="Q37" s="151">
        <f>60.15*P37</f>
        <v>0</v>
      </c>
      <c r="R37" s="177">
        <v>21</v>
      </c>
      <c r="S37" s="147"/>
    </row>
    <row r="38" spans="1:19" ht="15">
      <c r="A38" s="149">
        <v>22</v>
      </c>
      <c r="B38" s="178">
        <v>30.2</v>
      </c>
      <c r="C38" s="108">
        <v>39.687</v>
      </c>
      <c r="D38" s="108">
        <v>44.664</v>
      </c>
      <c r="E38" s="175">
        <f aca="true" t="shared" si="11" ref="E38:E51">D38-C38</f>
        <v>4.977000000000004</v>
      </c>
      <c r="F38" s="175">
        <f aca="true" t="shared" si="12" ref="F38:F51">E38+P38</f>
        <v>8.815000000000005</v>
      </c>
      <c r="G38" s="151">
        <f aca="true" t="shared" si="13" ref="G38:G52">40.99*F38</f>
        <v>361.3268500000002</v>
      </c>
      <c r="H38" s="151">
        <f aca="true" t="shared" si="14" ref="H38:H52">25.59*F38</f>
        <v>225.57585000000012</v>
      </c>
      <c r="I38" s="151">
        <f t="shared" si="10"/>
        <v>135.7510000000001</v>
      </c>
      <c r="J38" s="151">
        <f aca="true" t="shared" si="15" ref="J38:J52">H38+I38</f>
        <v>361.3268500000002</v>
      </c>
      <c r="K38" s="151">
        <f aca="true" t="shared" si="16" ref="K38:K52">0.113*B38</f>
        <v>3.4126</v>
      </c>
      <c r="L38" s="176">
        <f aca="true" t="shared" si="17" ref="L38:L52">K38*40.99</f>
        <v>139.882474</v>
      </c>
      <c r="M38" s="154"/>
      <c r="N38" s="109">
        <v>23.712</v>
      </c>
      <c r="O38" s="109">
        <v>27.55</v>
      </c>
      <c r="P38" s="109">
        <f aca="true" t="shared" si="18" ref="P38:P51">O38-N38</f>
        <v>3.838000000000001</v>
      </c>
      <c r="Q38" s="151">
        <f aca="true" t="shared" si="19" ref="Q38:Q52">60.15*P38</f>
        <v>230.85570000000004</v>
      </c>
      <c r="R38" s="177">
        <v>22</v>
      </c>
      <c r="S38" s="147"/>
    </row>
    <row r="39" spans="1:19" ht="15">
      <c r="A39" s="115">
        <v>23</v>
      </c>
      <c r="B39" s="178">
        <v>45.8</v>
      </c>
      <c r="C39" s="111">
        <v>137.57</v>
      </c>
      <c r="D39" s="111">
        <v>139.63</v>
      </c>
      <c r="E39" s="175">
        <f t="shared" si="11"/>
        <v>2.0600000000000023</v>
      </c>
      <c r="F39" s="175">
        <f t="shared" si="12"/>
        <v>5.900000000000006</v>
      </c>
      <c r="G39" s="151">
        <f t="shared" si="13"/>
        <v>241.84100000000024</v>
      </c>
      <c r="H39" s="151">
        <f t="shared" si="14"/>
        <v>150.98100000000014</v>
      </c>
      <c r="I39" s="151">
        <f t="shared" si="10"/>
        <v>90.86000000000008</v>
      </c>
      <c r="J39" s="151">
        <f t="shared" si="15"/>
        <v>241.84100000000024</v>
      </c>
      <c r="K39" s="151">
        <f t="shared" si="16"/>
        <v>5.1754</v>
      </c>
      <c r="L39" s="176">
        <f t="shared" si="17"/>
        <v>212.139646</v>
      </c>
      <c r="M39" s="154"/>
      <c r="N39" s="109">
        <v>150.62</v>
      </c>
      <c r="O39" s="109">
        <v>154.46</v>
      </c>
      <c r="P39" s="109">
        <f t="shared" si="18"/>
        <v>3.8400000000000034</v>
      </c>
      <c r="Q39" s="151">
        <f t="shared" si="19"/>
        <v>230.9760000000002</v>
      </c>
      <c r="R39" s="115">
        <v>23</v>
      </c>
      <c r="S39" s="147"/>
    </row>
    <row r="40" spans="1:19" ht="15">
      <c r="A40" s="115">
        <v>24</v>
      </c>
      <c r="B40" s="178">
        <v>46.3</v>
      </c>
      <c r="C40" s="109">
        <v>81.979</v>
      </c>
      <c r="D40" s="109">
        <v>96.2</v>
      </c>
      <c r="E40" s="175">
        <f t="shared" si="11"/>
        <v>14.221000000000004</v>
      </c>
      <c r="F40" s="175">
        <f t="shared" si="12"/>
        <v>15.291000000000004</v>
      </c>
      <c r="G40" s="151">
        <f t="shared" si="13"/>
        <v>626.7780900000002</v>
      </c>
      <c r="H40" s="151">
        <f t="shared" si="14"/>
        <v>391.2966900000001</v>
      </c>
      <c r="I40" s="151">
        <f t="shared" si="10"/>
        <v>235.48140000000006</v>
      </c>
      <c r="J40" s="151">
        <f t="shared" si="15"/>
        <v>626.7780900000002</v>
      </c>
      <c r="K40" s="151">
        <f t="shared" si="16"/>
        <v>5.2318999999999996</v>
      </c>
      <c r="L40" s="176">
        <f t="shared" si="17"/>
        <v>214.455581</v>
      </c>
      <c r="M40" s="154"/>
      <c r="N40" s="109">
        <v>57.63</v>
      </c>
      <c r="O40" s="109">
        <v>58.7</v>
      </c>
      <c r="P40" s="109">
        <f t="shared" si="18"/>
        <v>1.0700000000000003</v>
      </c>
      <c r="Q40" s="151">
        <f t="shared" si="19"/>
        <v>64.36050000000002</v>
      </c>
      <c r="R40" s="115">
        <v>24</v>
      </c>
      <c r="S40" s="147"/>
    </row>
    <row r="41" spans="1:19" ht="15">
      <c r="A41" s="155">
        <v>25</v>
      </c>
      <c r="B41" s="178">
        <v>30.5</v>
      </c>
      <c r="C41" s="111">
        <v>240.388</v>
      </c>
      <c r="D41" s="111">
        <v>248.555</v>
      </c>
      <c r="E41" s="175">
        <f t="shared" si="11"/>
        <v>8.167000000000002</v>
      </c>
      <c r="F41" s="175">
        <f t="shared" si="12"/>
        <v>8.167000000000002</v>
      </c>
      <c r="G41" s="151">
        <f t="shared" si="13"/>
        <v>334.76533000000006</v>
      </c>
      <c r="H41" s="151">
        <f t="shared" si="14"/>
        <v>208.99353000000005</v>
      </c>
      <c r="I41" s="151">
        <f t="shared" si="10"/>
        <v>125.77180000000003</v>
      </c>
      <c r="J41" s="151">
        <f t="shared" si="15"/>
        <v>334.76533000000006</v>
      </c>
      <c r="K41" s="151">
        <f t="shared" si="16"/>
        <v>3.4465</v>
      </c>
      <c r="L41" s="176">
        <f t="shared" si="17"/>
        <v>141.27203500000002</v>
      </c>
      <c r="M41" s="154"/>
      <c r="N41" s="109">
        <v>10</v>
      </c>
      <c r="O41" s="109">
        <v>10</v>
      </c>
      <c r="P41" s="109">
        <f t="shared" si="18"/>
        <v>0</v>
      </c>
      <c r="Q41" s="151">
        <f t="shared" si="19"/>
        <v>0</v>
      </c>
      <c r="R41" s="115">
        <v>25</v>
      </c>
      <c r="S41" s="147"/>
    </row>
    <row r="42" spans="1:19" ht="15">
      <c r="A42" s="115">
        <v>26</v>
      </c>
      <c r="B42" s="178">
        <v>45.1</v>
      </c>
      <c r="C42" s="109">
        <v>300.485</v>
      </c>
      <c r="D42" s="109">
        <v>306.286</v>
      </c>
      <c r="E42" s="175">
        <f t="shared" si="11"/>
        <v>5.800999999999988</v>
      </c>
      <c r="F42" s="175">
        <f t="shared" si="12"/>
        <v>7.784999999999986</v>
      </c>
      <c r="G42" s="151">
        <f t="shared" si="13"/>
        <v>319.1071499999994</v>
      </c>
      <c r="H42" s="151">
        <f t="shared" si="14"/>
        <v>199.21814999999964</v>
      </c>
      <c r="I42" s="151">
        <f t="shared" si="10"/>
        <v>119.88899999999978</v>
      </c>
      <c r="J42" s="151">
        <f t="shared" si="15"/>
        <v>319.1071499999994</v>
      </c>
      <c r="K42" s="151">
        <f t="shared" si="16"/>
        <v>5.0963</v>
      </c>
      <c r="L42" s="176">
        <f t="shared" si="17"/>
        <v>208.89733700000002</v>
      </c>
      <c r="M42" s="154"/>
      <c r="N42" s="109">
        <v>24.071</v>
      </c>
      <c r="O42" s="109">
        <v>26.055</v>
      </c>
      <c r="P42" s="109">
        <f t="shared" si="18"/>
        <v>1.9839999999999982</v>
      </c>
      <c r="Q42" s="151">
        <f t="shared" si="19"/>
        <v>119.3375999999999</v>
      </c>
      <c r="R42" s="115">
        <v>26</v>
      </c>
      <c r="S42" s="147"/>
    </row>
    <row r="43" spans="1:19" ht="15">
      <c r="A43" s="115">
        <v>27</v>
      </c>
      <c r="B43" s="178">
        <v>45.6</v>
      </c>
      <c r="C43" s="109">
        <v>11.68</v>
      </c>
      <c r="D43" s="109">
        <v>12.861</v>
      </c>
      <c r="E43" s="175">
        <f t="shared" si="11"/>
        <v>1.181000000000001</v>
      </c>
      <c r="F43" s="175">
        <f t="shared" si="12"/>
        <v>2.356</v>
      </c>
      <c r="G43" s="151">
        <f t="shared" si="13"/>
        <v>96.57244</v>
      </c>
      <c r="H43" s="151">
        <f t="shared" si="14"/>
        <v>60.29004</v>
      </c>
      <c r="I43" s="151">
        <f t="shared" si="10"/>
        <v>36.282399999999996</v>
      </c>
      <c r="J43" s="151">
        <f t="shared" si="15"/>
        <v>96.57244</v>
      </c>
      <c r="K43" s="151">
        <f t="shared" si="16"/>
        <v>5.1528</v>
      </c>
      <c r="L43" s="176">
        <f t="shared" si="17"/>
        <v>211.21327200000002</v>
      </c>
      <c r="M43" s="154"/>
      <c r="N43" s="109">
        <v>11.185</v>
      </c>
      <c r="O43" s="109">
        <v>12.36</v>
      </c>
      <c r="P43" s="109">
        <f t="shared" si="18"/>
        <v>1.174999999999999</v>
      </c>
      <c r="Q43" s="151">
        <f t="shared" si="19"/>
        <v>70.67624999999994</v>
      </c>
      <c r="R43" s="115">
        <v>27</v>
      </c>
      <c r="S43" s="147"/>
    </row>
    <row r="44" spans="1:19" ht="15">
      <c r="A44" s="115">
        <v>28</v>
      </c>
      <c r="B44" s="178">
        <v>30.2</v>
      </c>
      <c r="C44" s="111">
        <v>74.281</v>
      </c>
      <c r="D44" s="111">
        <v>80.408</v>
      </c>
      <c r="E44" s="175">
        <f t="shared" si="11"/>
        <v>6.126999999999995</v>
      </c>
      <c r="F44" s="175">
        <f t="shared" si="12"/>
        <v>12.410999999999994</v>
      </c>
      <c r="G44" s="151">
        <f t="shared" si="13"/>
        <v>508.7268899999998</v>
      </c>
      <c r="H44" s="151">
        <f t="shared" si="14"/>
        <v>317.5974899999999</v>
      </c>
      <c r="I44" s="151">
        <f t="shared" si="10"/>
        <v>191.12939999999992</v>
      </c>
      <c r="J44" s="151">
        <f t="shared" si="15"/>
        <v>508.7268899999998</v>
      </c>
      <c r="K44" s="151">
        <f t="shared" si="16"/>
        <v>3.4126</v>
      </c>
      <c r="L44" s="176">
        <f t="shared" si="17"/>
        <v>139.882474</v>
      </c>
      <c r="M44" s="154"/>
      <c r="N44" s="111">
        <v>50.103</v>
      </c>
      <c r="O44" s="111">
        <v>56.387</v>
      </c>
      <c r="P44" s="109">
        <f t="shared" si="18"/>
        <v>6.283999999999999</v>
      </c>
      <c r="Q44" s="151">
        <f t="shared" si="19"/>
        <v>377.98259999999993</v>
      </c>
      <c r="R44" s="115">
        <v>28</v>
      </c>
      <c r="S44" s="147"/>
    </row>
    <row r="45" spans="1:19" ht="15">
      <c r="A45" s="153">
        <v>29</v>
      </c>
      <c r="B45" s="178">
        <v>45.4</v>
      </c>
      <c r="C45" s="111">
        <v>25.388</v>
      </c>
      <c r="D45" s="111">
        <v>29.695</v>
      </c>
      <c r="E45" s="175">
        <f t="shared" si="11"/>
        <v>4.306999999999999</v>
      </c>
      <c r="F45" s="175">
        <f t="shared" si="12"/>
        <v>10.021999999999998</v>
      </c>
      <c r="G45" s="151">
        <f t="shared" si="13"/>
        <v>410.80177999999995</v>
      </c>
      <c r="H45" s="151">
        <f t="shared" si="14"/>
        <v>256.46297999999996</v>
      </c>
      <c r="I45" s="151">
        <f t="shared" si="10"/>
        <v>154.3388</v>
      </c>
      <c r="J45" s="151">
        <f t="shared" si="15"/>
        <v>410.80177999999995</v>
      </c>
      <c r="K45" s="151">
        <f t="shared" si="16"/>
        <v>5.1302</v>
      </c>
      <c r="L45" s="176">
        <f t="shared" si="17"/>
        <v>210.28689800000004</v>
      </c>
      <c r="M45" s="154"/>
      <c r="N45" s="109">
        <v>24.004</v>
      </c>
      <c r="O45" s="109">
        <v>29.719</v>
      </c>
      <c r="P45" s="109">
        <f t="shared" si="18"/>
        <v>5.715</v>
      </c>
      <c r="Q45" s="151">
        <f t="shared" si="19"/>
        <v>343.75725</v>
      </c>
      <c r="R45" s="153">
        <v>29</v>
      </c>
      <c r="S45" s="147"/>
    </row>
    <row r="46" spans="1:19" ht="15">
      <c r="A46" s="115">
        <v>30</v>
      </c>
      <c r="B46" s="178">
        <v>46</v>
      </c>
      <c r="C46" s="179">
        <v>101.128</v>
      </c>
      <c r="D46" s="179">
        <v>103.773</v>
      </c>
      <c r="E46" s="175">
        <f t="shared" si="11"/>
        <v>2.644999999999996</v>
      </c>
      <c r="F46" s="175">
        <f t="shared" si="12"/>
        <v>4.442</v>
      </c>
      <c r="G46" s="151">
        <f t="shared" si="13"/>
        <v>182.07758</v>
      </c>
      <c r="H46" s="151">
        <f t="shared" si="14"/>
        <v>113.67078000000001</v>
      </c>
      <c r="I46" s="151">
        <f t="shared" si="10"/>
        <v>68.4068</v>
      </c>
      <c r="J46" s="151">
        <f t="shared" si="15"/>
        <v>182.07758</v>
      </c>
      <c r="K46" s="151">
        <f t="shared" si="16"/>
        <v>5.198</v>
      </c>
      <c r="L46" s="176">
        <f t="shared" si="17"/>
        <v>213.06602000000004</v>
      </c>
      <c r="M46" s="154"/>
      <c r="N46" s="179">
        <v>46.22</v>
      </c>
      <c r="O46" s="179">
        <v>48.017</v>
      </c>
      <c r="P46" s="109">
        <f t="shared" si="18"/>
        <v>1.7970000000000041</v>
      </c>
      <c r="Q46" s="151">
        <f t="shared" si="19"/>
        <v>108.08955000000024</v>
      </c>
      <c r="R46" s="115">
        <v>30</v>
      </c>
      <c r="S46" s="147"/>
    </row>
    <row r="47" spans="1:19" ht="15">
      <c r="A47" s="149">
        <v>31</v>
      </c>
      <c r="B47" s="178">
        <v>30.6</v>
      </c>
      <c r="C47" s="111">
        <v>50.54</v>
      </c>
      <c r="D47" s="111">
        <v>55.474</v>
      </c>
      <c r="E47" s="175">
        <f t="shared" si="11"/>
        <v>4.9339999999999975</v>
      </c>
      <c r="F47" s="175">
        <f t="shared" si="12"/>
        <v>4.936999999999998</v>
      </c>
      <c r="G47" s="151">
        <f t="shared" si="13"/>
        <v>202.3676299999999</v>
      </c>
      <c r="H47" s="151">
        <f t="shared" si="14"/>
        <v>126.33782999999994</v>
      </c>
      <c r="I47" s="151">
        <f t="shared" si="10"/>
        <v>76.02979999999997</v>
      </c>
      <c r="J47" s="151">
        <f t="shared" si="15"/>
        <v>202.3676299999999</v>
      </c>
      <c r="K47" s="151">
        <f t="shared" si="16"/>
        <v>3.4578</v>
      </c>
      <c r="L47" s="176">
        <f t="shared" si="17"/>
        <v>141.73522200000002</v>
      </c>
      <c r="M47" s="154"/>
      <c r="N47" s="109">
        <v>77.315</v>
      </c>
      <c r="O47" s="113">
        <v>77.318</v>
      </c>
      <c r="P47" s="109">
        <f t="shared" si="18"/>
        <v>0.0030000000000001137</v>
      </c>
      <c r="Q47" s="151">
        <f t="shared" si="19"/>
        <v>0.18045000000000683</v>
      </c>
      <c r="R47" s="177">
        <v>31</v>
      </c>
      <c r="S47" s="147"/>
    </row>
    <row r="48" spans="1:19" ht="15">
      <c r="A48" s="115">
        <v>32</v>
      </c>
      <c r="B48" s="178">
        <v>45</v>
      </c>
      <c r="C48" s="111">
        <v>367.02</v>
      </c>
      <c r="D48" s="111">
        <v>371.94</v>
      </c>
      <c r="E48" s="175">
        <f t="shared" si="11"/>
        <v>4.920000000000016</v>
      </c>
      <c r="F48" s="175">
        <f t="shared" si="12"/>
        <v>8.980000000000015</v>
      </c>
      <c r="G48" s="151">
        <f t="shared" si="13"/>
        <v>368.0902000000006</v>
      </c>
      <c r="H48" s="151">
        <f t="shared" si="14"/>
        <v>229.79820000000038</v>
      </c>
      <c r="I48" s="151">
        <f t="shared" si="10"/>
        <v>138.29200000000023</v>
      </c>
      <c r="J48" s="151">
        <f t="shared" si="15"/>
        <v>368.0902000000006</v>
      </c>
      <c r="K48" s="151">
        <f t="shared" si="16"/>
        <v>5.085</v>
      </c>
      <c r="L48" s="176">
        <f t="shared" si="17"/>
        <v>208.43415000000002</v>
      </c>
      <c r="M48" s="154"/>
      <c r="N48" s="109">
        <v>22.69</v>
      </c>
      <c r="O48" s="109">
        <v>26.75</v>
      </c>
      <c r="P48" s="109">
        <f t="shared" si="18"/>
        <v>4.059999999999999</v>
      </c>
      <c r="Q48" s="151">
        <f t="shared" si="19"/>
        <v>244.20899999999992</v>
      </c>
      <c r="R48" s="115">
        <v>32</v>
      </c>
      <c r="S48" s="147"/>
    </row>
    <row r="49" spans="1:19" ht="15">
      <c r="A49" s="157">
        <v>33</v>
      </c>
      <c r="B49" s="178">
        <v>45.3</v>
      </c>
      <c r="C49" s="109">
        <v>159.68</v>
      </c>
      <c r="D49" s="109">
        <v>162.489</v>
      </c>
      <c r="E49" s="175">
        <f t="shared" si="11"/>
        <v>2.8089999999999975</v>
      </c>
      <c r="F49" s="175">
        <f t="shared" si="12"/>
        <v>5.409999999999997</v>
      </c>
      <c r="G49" s="151">
        <f t="shared" si="13"/>
        <v>221.75589999999988</v>
      </c>
      <c r="H49" s="151">
        <f t="shared" si="14"/>
        <v>138.44189999999992</v>
      </c>
      <c r="I49" s="151">
        <f t="shared" si="10"/>
        <v>83.31399999999995</v>
      </c>
      <c r="J49" s="151">
        <f t="shared" si="15"/>
        <v>221.75589999999988</v>
      </c>
      <c r="K49" s="151">
        <f t="shared" si="16"/>
        <v>5.1189</v>
      </c>
      <c r="L49" s="176">
        <f t="shared" si="17"/>
        <v>209.823711</v>
      </c>
      <c r="M49" s="154"/>
      <c r="N49" s="109">
        <v>84.126</v>
      </c>
      <c r="O49" s="109">
        <v>86.727</v>
      </c>
      <c r="P49" s="109">
        <f t="shared" si="18"/>
        <v>2.600999999999999</v>
      </c>
      <c r="Q49" s="151">
        <f t="shared" si="19"/>
        <v>156.45014999999995</v>
      </c>
      <c r="R49" s="157">
        <v>33</v>
      </c>
      <c r="S49" s="147"/>
    </row>
    <row r="50" spans="1:19" ht="15">
      <c r="A50" s="115">
        <v>34</v>
      </c>
      <c r="B50" s="178">
        <v>30.1</v>
      </c>
      <c r="C50" s="109">
        <v>231.72</v>
      </c>
      <c r="D50" s="109">
        <v>236.09</v>
      </c>
      <c r="E50" s="175">
        <f t="shared" si="11"/>
        <v>4.3700000000000045</v>
      </c>
      <c r="F50" s="175">
        <f t="shared" si="12"/>
        <v>6.970000000000004</v>
      </c>
      <c r="G50" s="151">
        <f t="shared" si="13"/>
        <v>285.7003000000002</v>
      </c>
      <c r="H50" s="151">
        <f t="shared" si="14"/>
        <v>178.36230000000012</v>
      </c>
      <c r="I50" s="151">
        <f t="shared" si="10"/>
        <v>107.33800000000006</v>
      </c>
      <c r="J50" s="151">
        <f t="shared" si="15"/>
        <v>285.7003000000002</v>
      </c>
      <c r="K50" s="151">
        <f t="shared" si="16"/>
        <v>3.4013000000000004</v>
      </c>
      <c r="L50" s="176">
        <f t="shared" si="17"/>
        <v>139.41928700000003</v>
      </c>
      <c r="M50" s="154"/>
      <c r="N50" s="109">
        <v>13.14</v>
      </c>
      <c r="O50" s="109">
        <v>15.74</v>
      </c>
      <c r="P50" s="109">
        <f t="shared" si="18"/>
        <v>2.5999999999999996</v>
      </c>
      <c r="Q50" s="151">
        <f t="shared" si="19"/>
        <v>156.39</v>
      </c>
      <c r="R50" s="115">
        <v>34</v>
      </c>
      <c r="S50" s="147"/>
    </row>
    <row r="51" spans="1:19" ht="15">
      <c r="A51" s="115">
        <v>35</v>
      </c>
      <c r="B51" s="178">
        <v>45.2</v>
      </c>
      <c r="C51" s="109">
        <v>69.069</v>
      </c>
      <c r="D51" s="109">
        <v>76.28</v>
      </c>
      <c r="E51" s="175">
        <f t="shared" si="11"/>
        <v>7.2109999999999985</v>
      </c>
      <c r="F51" s="175">
        <f t="shared" si="12"/>
        <v>12.729</v>
      </c>
      <c r="G51" s="151">
        <f t="shared" si="13"/>
        <v>521.76171</v>
      </c>
      <c r="H51" s="151">
        <f t="shared" si="14"/>
        <v>325.73510999999996</v>
      </c>
      <c r="I51" s="151">
        <f t="shared" si="10"/>
        <v>196.0266</v>
      </c>
      <c r="J51" s="151">
        <f t="shared" si="15"/>
        <v>521.76171</v>
      </c>
      <c r="K51" s="151">
        <f t="shared" si="16"/>
        <v>5.107600000000001</v>
      </c>
      <c r="L51" s="176">
        <f t="shared" si="17"/>
        <v>209.36052400000003</v>
      </c>
      <c r="M51" s="154"/>
      <c r="N51" s="109">
        <v>39.855</v>
      </c>
      <c r="O51" s="109">
        <v>45.373</v>
      </c>
      <c r="P51" s="109">
        <f t="shared" si="18"/>
        <v>5.518000000000001</v>
      </c>
      <c r="Q51" s="151">
        <f t="shared" si="19"/>
        <v>331.90770000000003</v>
      </c>
      <c r="R51" s="115">
        <v>35</v>
      </c>
      <c r="S51" s="147"/>
    </row>
    <row r="52" spans="1:19" ht="15">
      <c r="A52" s="147"/>
      <c r="B52" s="146">
        <f>SUM(B37:B51)</f>
        <v>607.6</v>
      </c>
      <c r="C52" s="147"/>
      <c r="D52" s="109"/>
      <c r="E52" s="180">
        <f>SUM(E37:E51)</f>
        <v>73.73</v>
      </c>
      <c r="F52" s="158">
        <f aca="true" t="shared" si="20" ref="F52">E52+P52</f>
        <v>114.215</v>
      </c>
      <c r="G52" s="151">
        <f t="shared" si="13"/>
        <v>4681.67285</v>
      </c>
      <c r="H52" s="151">
        <f t="shared" si="14"/>
        <v>2922.76185</v>
      </c>
      <c r="I52" s="151">
        <f t="shared" si="10"/>
        <v>1758.911</v>
      </c>
      <c r="J52" s="151">
        <f t="shared" si="15"/>
        <v>4681.67285</v>
      </c>
      <c r="K52" s="151">
        <f t="shared" si="16"/>
        <v>68.6588</v>
      </c>
      <c r="L52" s="176">
        <f t="shared" si="17"/>
        <v>2814.324212</v>
      </c>
      <c r="M52" s="154"/>
      <c r="N52" s="147"/>
      <c r="O52" s="115" t="s">
        <v>10</v>
      </c>
      <c r="P52" s="180">
        <f>SUM(P37:P51)</f>
        <v>40.48500000000001</v>
      </c>
      <c r="Q52" s="151">
        <f t="shared" si="19"/>
        <v>2435.17275</v>
      </c>
      <c r="R52" s="147"/>
      <c r="S52" s="147"/>
    </row>
    <row r="53" spans="1:19" ht="15">
      <c r="A53" s="147"/>
      <c r="B53" s="146"/>
      <c r="C53" s="147"/>
      <c r="D53" s="168"/>
      <c r="E53" s="181"/>
      <c r="F53" s="181"/>
      <c r="G53" s="169"/>
      <c r="H53" s="169"/>
      <c r="I53" s="169"/>
      <c r="J53" s="169"/>
      <c r="K53" s="169"/>
      <c r="L53" s="182"/>
      <c r="M53" s="154"/>
      <c r="N53" s="147"/>
      <c r="O53" s="162"/>
      <c r="P53" s="181"/>
      <c r="Q53" s="169"/>
      <c r="R53" s="147"/>
      <c r="S53" s="147"/>
    </row>
    <row r="54" spans="1:19" ht="15">
      <c r="A54" s="147"/>
      <c r="B54" s="147"/>
      <c r="C54" s="147"/>
      <c r="D54" s="183"/>
      <c r="E54" s="147" t="s">
        <v>9</v>
      </c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</row>
    <row r="55" spans="1:19" ht="15">
      <c r="A55" s="147"/>
      <c r="B55" s="147"/>
      <c r="C55" s="147"/>
      <c r="D55" s="168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</row>
    <row r="56" spans="1:19" ht="15">
      <c r="A56" s="147"/>
      <c r="B56" s="147"/>
      <c r="C56" s="147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47"/>
      <c r="R56" s="147"/>
      <c r="S56" s="147"/>
    </row>
    <row r="57" spans="1:19" ht="15">
      <c r="A57" s="162"/>
      <c r="B57" s="162"/>
      <c r="C57" s="162"/>
      <c r="D57" s="147"/>
      <c r="E57" s="147"/>
      <c r="F57" s="147"/>
      <c r="G57" s="147"/>
      <c r="H57" s="147"/>
      <c r="I57" s="147"/>
      <c r="J57" s="147"/>
      <c r="K57" s="162"/>
      <c r="L57" s="162"/>
      <c r="M57" s="162"/>
      <c r="N57" s="147"/>
      <c r="O57" s="147"/>
      <c r="P57" s="147"/>
      <c r="Q57" s="147"/>
      <c r="R57" s="147"/>
      <c r="S57" s="147"/>
    </row>
    <row r="58" spans="1:19" ht="1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47"/>
      <c r="S58" s="147"/>
    </row>
    <row r="59" spans="1:19" ht="15">
      <c r="A59" s="162"/>
      <c r="B59" s="170"/>
      <c r="C59" s="168"/>
      <c r="D59" s="168"/>
      <c r="E59" s="168"/>
      <c r="F59" s="168"/>
      <c r="G59" s="169"/>
      <c r="H59" s="169"/>
      <c r="I59" s="169"/>
      <c r="J59" s="169"/>
      <c r="K59" s="169"/>
      <c r="L59" s="169"/>
      <c r="M59" s="162"/>
      <c r="N59" s="168"/>
      <c r="O59" s="168"/>
      <c r="P59" s="168"/>
      <c r="Q59" s="169"/>
      <c r="R59" s="147"/>
      <c r="S59" s="147"/>
    </row>
    <row r="60" spans="1:19" ht="15">
      <c r="A60" s="162"/>
      <c r="B60" s="170"/>
      <c r="C60" s="168"/>
      <c r="D60" s="168"/>
      <c r="E60" s="168"/>
      <c r="F60" s="168"/>
      <c r="G60" s="169"/>
      <c r="H60" s="169"/>
      <c r="I60" s="169"/>
      <c r="J60" s="169"/>
      <c r="K60" s="169"/>
      <c r="L60" s="169"/>
      <c r="M60" s="171"/>
      <c r="N60" s="168"/>
      <c r="O60" s="168"/>
      <c r="P60" s="168"/>
      <c r="Q60" s="169"/>
      <c r="R60" s="147"/>
      <c r="S60" s="147"/>
    </row>
    <row r="61" spans="1:19" ht="15">
      <c r="A61" s="162"/>
      <c r="B61" s="166"/>
      <c r="C61" s="168"/>
      <c r="D61" s="168"/>
      <c r="E61" s="168"/>
      <c r="F61" s="168"/>
      <c r="G61" s="169"/>
      <c r="H61" s="169"/>
      <c r="I61" s="169"/>
      <c r="J61" s="169"/>
      <c r="K61" s="169"/>
      <c r="L61" s="169"/>
      <c r="M61" s="171"/>
      <c r="N61" s="168"/>
      <c r="O61" s="168"/>
      <c r="P61" s="168"/>
      <c r="Q61" s="169"/>
      <c r="R61" s="147"/>
      <c r="S61" s="147"/>
    </row>
    <row r="62" spans="1:19" ht="15">
      <c r="A62" s="162"/>
      <c r="B62" s="170"/>
      <c r="C62" s="168"/>
      <c r="D62" s="168"/>
      <c r="E62" s="168"/>
      <c r="F62" s="168"/>
      <c r="G62" s="169"/>
      <c r="H62" s="169"/>
      <c r="I62" s="169"/>
      <c r="J62" s="169"/>
      <c r="K62" s="169"/>
      <c r="L62" s="169"/>
      <c r="M62" s="171"/>
      <c r="N62" s="168"/>
      <c r="O62" s="168"/>
      <c r="P62" s="168"/>
      <c r="Q62" s="169"/>
      <c r="R62" s="147"/>
      <c r="S62" s="147"/>
    </row>
    <row r="63" spans="1:19" ht="15">
      <c r="A63" s="162"/>
      <c r="B63" s="170"/>
      <c r="C63" s="168"/>
      <c r="D63" s="168"/>
      <c r="E63" s="168"/>
      <c r="F63" s="168"/>
      <c r="G63" s="169"/>
      <c r="H63" s="169"/>
      <c r="I63" s="169"/>
      <c r="J63" s="169"/>
      <c r="K63" s="169"/>
      <c r="L63" s="169"/>
      <c r="M63" s="171"/>
      <c r="N63" s="168"/>
      <c r="O63" s="168"/>
      <c r="P63" s="168"/>
      <c r="Q63" s="169"/>
      <c r="R63" s="147"/>
      <c r="S63" s="147"/>
    </row>
    <row r="64" spans="1:19" ht="15">
      <c r="A64" s="162"/>
      <c r="B64" s="170"/>
      <c r="C64" s="168"/>
      <c r="D64" s="168"/>
      <c r="E64" s="168"/>
      <c r="F64" s="168"/>
      <c r="G64" s="169"/>
      <c r="H64" s="169"/>
      <c r="I64" s="169"/>
      <c r="J64" s="169"/>
      <c r="K64" s="169"/>
      <c r="L64" s="169"/>
      <c r="M64" s="171"/>
      <c r="N64" s="168"/>
      <c r="O64" s="168"/>
      <c r="P64" s="168"/>
      <c r="Q64" s="169"/>
      <c r="R64" s="147"/>
      <c r="S64" s="147"/>
    </row>
    <row r="65" spans="1:19" ht="15">
      <c r="A65" s="162"/>
      <c r="B65" s="170"/>
      <c r="C65" s="168"/>
      <c r="D65" s="168"/>
      <c r="E65" s="168"/>
      <c r="F65" s="168"/>
      <c r="G65" s="169"/>
      <c r="H65" s="169"/>
      <c r="I65" s="169"/>
      <c r="J65" s="169"/>
      <c r="K65" s="169"/>
      <c r="L65" s="169"/>
      <c r="M65" s="171"/>
      <c r="N65" s="168"/>
      <c r="O65" s="168"/>
      <c r="P65" s="168"/>
      <c r="Q65" s="169"/>
      <c r="R65" s="147"/>
      <c r="S65" s="147"/>
    </row>
    <row r="66" spans="1:19" ht="15">
      <c r="A66" s="162"/>
      <c r="B66" s="170"/>
      <c r="C66" s="168"/>
      <c r="D66" s="168"/>
      <c r="E66" s="168"/>
      <c r="F66" s="168"/>
      <c r="G66" s="169"/>
      <c r="H66" s="169"/>
      <c r="I66" s="169"/>
      <c r="J66" s="169"/>
      <c r="K66" s="169"/>
      <c r="L66" s="169"/>
      <c r="M66" s="171"/>
      <c r="N66" s="168"/>
      <c r="O66" s="168"/>
      <c r="P66" s="168"/>
      <c r="Q66" s="169"/>
      <c r="R66" s="147"/>
      <c r="S66" s="147"/>
    </row>
    <row r="67" spans="1:19" ht="15">
      <c r="A67" s="162"/>
      <c r="B67" s="170"/>
      <c r="C67" s="168"/>
      <c r="D67" s="168"/>
      <c r="E67" s="168"/>
      <c r="F67" s="168"/>
      <c r="G67" s="169"/>
      <c r="H67" s="169"/>
      <c r="I67" s="169"/>
      <c r="J67" s="169"/>
      <c r="K67" s="169"/>
      <c r="L67" s="169"/>
      <c r="M67" s="171"/>
      <c r="N67" s="168"/>
      <c r="O67" s="168"/>
      <c r="P67" s="168"/>
      <c r="Q67" s="169"/>
      <c r="R67" s="147"/>
      <c r="S67" s="147"/>
    </row>
    <row r="68" spans="1:19" ht="15">
      <c r="A68" s="146" t="s">
        <v>5</v>
      </c>
      <c r="B68" s="146"/>
      <c r="C68" s="146"/>
      <c r="D68" s="115" t="s">
        <v>102</v>
      </c>
      <c r="E68" s="146" t="s">
        <v>31</v>
      </c>
      <c r="F68" s="146"/>
      <c r="G68" s="115" t="s">
        <v>6</v>
      </c>
      <c r="H68" s="115" t="s">
        <v>27</v>
      </c>
      <c r="I68" s="115" t="s">
        <v>26</v>
      </c>
      <c r="J68" s="115" t="s">
        <v>14</v>
      </c>
      <c r="K68" s="115" t="s">
        <v>30</v>
      </c>
      <c r="L68" s="115" t="s">
        <v>6</v>
      </c>
      <c r="M68" s="146"/>
      <c r="N68" s="146" t="s">
        <v>8</v>
      </c>
      <c r="O68" s="146"/>
      <c r="P68" s="115" t="s">
        <v>102</v>
      </c>
      <c r="Q68" s="146" t="s">
        <v>31</v>
      </c>
      <c r="R68" s="147"/>
      <c r="S68" s="147"/>
    </row>
    <row r="69" spans="1:19" ht="15">
      <c r="A69" s="115" t="s">
        <v>0</v>
      </c>
      <c r="B69" s="115" t="s">
        <v>1</v>
      </c>
      <c r="C69" s="115" t="s">
        <v>2</v>
      </c>
      <c r="D69" s="115" t="s">
        <v>3</v>
      </c>
      <c r="E69" s="148" t="s">
        <v>4</v>
      </c>
      <c r="F69" s="148" t="s">
        <v>11</v>
      </c>
      <c r="G69" s="115">
        <v>40.99</v>
      </c>
      <c r="H69" s="115">
        <v>25.59</v>
      </c>
      <c r="I69" s="115">
        <v>15.4</v>
      </c>
      <c r="J69" s="115" t="s">
        <v>6</v>
      </c>
      <c r="K69" s="115" t="s">
        <v>103</v>
      </c>
      <c r="L69" s="115" t="s">
        <v>22</v>
      </c>
      <c r="M69" s="146"/>
      <c r="N69" s="115" t="s">
        <v>2</v>
      </c>
      <c r="O69" s="115" t="s">
        <v>3</v>
      </c>
      <c r="P69" s="148" t="s">
        <v>4</v>
      </c>
      <c r="Q69" s="115">
        <v>60.15</v>
      </c>
      <c r="R69" s="115" t="s">
        <v>0</v>
      </c>
      <c r="S69" s="147"/>
    </row>
    <row r="70" spans="1:19" ht="15">
      <c r="A70" s="115">
        <v>36</v>
      </c>
      <c r="B70" s="178">
        <v>42.9</v>
      </c>
      <c r="C70" s="111">
        <v>182.93</v>
      </c>
      <c r="D70" s="111">
        <v>187.142</v>
      </c>
      <c r="E70" s="175">
        <f>D70-C70</f>
        <v>4.211999999999989</v>
      </c>
      <c r="F70" s="175">
        <f>E70+P70</f>
        <v>7.608999999999995</v>
      </c>
      <c r="G70" s="151">
        <f>40.99*F70</f>
        <v>311.8929099999998</v>
      </c>
      <c r="H70" s="151">
        <f>25.59*F70</f>
        <v>194.71430999999987</v>
      </c>
      <c r="I70" s="151">
        <f aca="true" t="shared" si="21" ref="I70:I84">15.4*F70</f>
        <v>117.17859999999992</v>
      </c>
      <c r="J70" s="151">
        <f>H70+I70</f>
        <v>311.8929099999998</v>
      </c>
      <c r="K70" s="151">
        <f>0.113*B70</f>
        <v>4.8477</v>
      </c>
      <c r="L70" s="151">
        <f>K70*40.99</f>
        <v>198.707223</v>
      </c>
      <c r="M70" s="154"/>
      <c r="N70" s="111">
        <v>111.8</v>
      </c>
      <c r="O70" s="111">
        <v>115.197</v>
      </c>
      <c r="P70" s="109">
        <f>O70-N70</f>
        <v>3.3970000000000056</v>
      </c>
      <c r="Q70" s="151">
        <f>60.15*P70</f>
        <v>204.32955000000032</v>
      </c>
      <c r="R70" s="115">
        <v>36</v>
      </c>
      <c r="S70" s="147"/>
    </row>
    <row r="71" spans="1:19" ht="15">
      <c r="A71" s="155">
        <v>37</v>
      </c>
      <c r="B71" s="178">
        <v>30.1</v>
      </c>
      <c r="C71" s="109">
        <v>62.852</v>
      </c>
      <c r="D71" s="109">
        <v>67.423</v>
      </c>
      <c r="E71" s="175">
        <f aca="true" t="shared" si="22" ref="E71:E84">D71-C71</f>
        <v>4.571000000000005</v>
      </c>
      <c r="F71" s="175">
        <f aca="true" t="shared" si="23" ref="F71:F85">E71+P71</f>
        <v>7.843000000000011</v>
      </c>
      <c r="G71" s="151">
        <f aca="true" t="shared" si="24" ref="G71:G85">40.99*F71</f>
        <v>321.4845700000005</v>
      </c>
      <c r="H71" s="151">
        <f aca="true" t="shared" si="25" ref="H71:H85">25.59*F71</f>
        <v>200.70237000000026</v>
      </c>
      <c r="I71" s="151">
        <f t="shared" si="21"/>
        <v>120.78220000000016</v>
      </c>
      <c r="J71" s="151">
        <f aca="true" t="shared" si="26" ref="J71:J85">H71+I71</f>
        <v>321.4845700000004</v>
      </c>
      <c r="K71" s="151">
        <f aca="true" t="shared" si="27" ref="K71:K85">0.113*B71</f>
        <v>3.4013000000000004</v>
      </c>
      <c r="L71" s="151">
        <f aca="true" t="shared" si="28" ref="L71:L85">K71*40.99</f>
        <v>139.41928700000003</v>
      </c>
      <c r="M71" s="154"/>
      <c r="N71" s="109">
        <v>36.724</v>
      </c>
      <c r="O71" s="109">
        <v>39.996</v>
      </c>
      <c r="P71" s="109">
        <f aca="true" t="shared" si="29" ref="P71:P84">O71-N71</f>
        <v>3.2720000000000056</v>
      </c>
      <c r="Q71" s="151">
        <f aca="true" t="shared" si="30" ref="Q71:Q85">60.15*P71</f>
        <v>196.81080000000034</v>
      </c>
      <c r="R71" s="115">
        <v>37</v>
      </c>
      <c r="S71" s="147"/>
    </row>
    <row r="72" spans="1:19" ht="15">
      <c r="A72" s="184">
        <v>38</v>
      </c>
      <c r="B72" s="185">
        <v>45.5</v>
      </c>
      <c r="C72" s="111">
        <v>240.705</v>
      </c>
      <c r="D72" s="108">
        <v>249.005</v>
      </c>
      <c r="E72" s="175">
        <f t="shared" si="22"/>
        <v>8.299999999999983</v>
      </c>
      <c r="F72" s="175">
        <f t="shared" si="23"/>
        <v>13.97399999999999</v>
      </c>
      <c r="G72" s="151">
        <f t="shared" si="24"/>
        <v>572.7942599999996</v>
      </c>
      <c r="H72" s="151">
        <f t="shared" si="25"/>
        <v>357.59465999999975</v>
      </c>
      <c r="I72" s="151">
        <f t="shared" si="21"/>
        <v>215.19959999999983</v>
      </c>
      <c r="J72" s="151">
        <f t="shared" si="26"/>
        <v>572.7942599999996</v>
      </c>
      <c r="K72" s="151">
        <f t="shared" si="27"/>
        <v>5.1415</v>
      </c>
      <c r="L72" s="151">
        <f t="shared" si="28"/>
        <v>210.750085</v>
      </c>
      <c r="M72" s="154"/>
      <c r="N72" s="109">
        <v>192.4</v>
      </c>
      <c r="O72" s="113">
        <v>198.074</v>
      </c>
      <c r="P72" s="109">
        <f t="shared" si="29"/>
        <v>5.674000000000007</v>
      </c>
      <c r="Q72" s="151">
        <f t="shared" si="30"/>
        <v>341.29110000000037</v>
      </c>
      <c r="R72" s="186">
        <v>38</v>
      </c>
      <c r="S72" s="147"/>
    </row>
    <row r="73" spans="1:19" ht="15">
      <c r="A73" s="115">
        <v>39</v>
      </c>
      <c r="B73" s="178">
        <v>45.1</v>
      </c>
      <c r="C73" s="113">
        <v>304.477</v>
      </c>
      <c r="D73" s="113">
        <v>311.324</v>
      </c>
      <c r="E73" s="175">
        <f t="shared" si="22"/>
        <v>6.847000000000037</v>
      </c>
      <c r="F73" s="175">
        <f t="shared" si="23"/>
        <v>14.012000000000036</v>
      </c>
      <c r="G73" s="151">
        <f t="shared" si="24"/>
        <v>574.3518800000015</v>
      </c>
      <c r="H73" s="151">
        <f t="shared" si="25"/>
        <v>358.56708000000094</v>
      </c>
      <c r="I73" s="151">
        <f t="shared" si="21"/>
        <v>215.78480000000056</v>
      </c>
      <c r="J73" s="151">
        <f t="shared" si="26"/>
        <v>574.3518800000015</v>
      </c>
      <c r="K73" s="151">
        <f t="shared" si="27"/>
        <v>5.0963</v>
      </c>
      <c r="L73" s="151">
        <f t="shared" si="28"/>
        <v>208.89733700000002</v>
      </c>
      <c r="M73" s="154"/>
      <c r="N73" s="109">
        <v>36.555</v>
      </c>
      <c r="O73" s="109">
        <v>43.72</v>
      </c>
      <c r="P73" s="109">
        <f t="shared" si="29"/>
        <v>7.164999999999999</v>
      </c>
      <c r="Q73" s="151">
        <f t="shared" si="30"/>
        <v>430.9747499999999</v>
      </c>
      <c r="R73" s="115">
        <v>39</v>
      </c>
      <c r="S73" s="147"/>
    </row>
    <row r="74" spans="1:19" ht="15">
      <c r="A74" s="153">
        <v>40</v>
      </c>
      <c r="B74" s="178">
        <v>30.2</v>
      </c>
      <c r="C74" s="109">
        <v>253.075</v>
      </c>
      <c r="D74" s="109">
        <v>255.332</v>
      </c>
      <c r="E74" s="175">
        <f t="shared" si="22"/>
        <v>2.257000000000005</v>
      </c>
      <c r="F74" s="175">
        <f t="shared" si="23"/>
        <v>4.617999999999995</v>
      </c>
      <c r="G74" s="151">
        <f t="shared" si="24"/>
        <v>189.2918199999998</v>
      </c>
      <c r="H74" s="151">
        <f t="shared" si="25"/>
        <v>118.17461999999988</v>
      </c>
      <c r="I74" s="151">
        <f t="shared" si="21"/>
        <v>71.11719999999993</v>
      </c>
      <c r="J74" s="151">
        <f t="shared" si="26"/>
        <v>189.2918199999998</v>
      </c>
      <c r="K74" s="151">
        <f t="shared" si="27"/>
        <v>3.4126</v>
      </c>
      <c r="L74" s="151">
        <f t="shared" si="28"/>
        <v>139.882474</v>
      </c>
      <c r="M74" s="154"/>
      <c r="N74" s="109">
        <v>303.147</v>
      </c>
      <c r="O74" s="109">
        <v>305.508</v>
      </c>
      <c r="P74" s="109">
        <f t="shared" si="29"/>
        <v>2.36099999999999</v>
      </c>
      <c r="Q74" s="151">
        <f t="shared" si="30"/>
        <v>142.0141499999994</v>
      </c>
      <c r="R74" s="153">
        <v>40</v>
      </c>
      <c r="S74" s="147"/>
    </row>
    <row r="75" spans="1:19" ht="15">
      <c r="A75" s="115">
        <v>41</v>
      </c>
      <c r="B75" s="178">
        <v>45.2</v>
      </c>
      <c r="C75" s="109">
        <v>130.946</v>
      </c>
      <c r="D75" s="109">
        <v>139.852</v>
      </c>
      <c r="E75" s="175">
        <f t="shared" si="22"/>
        <v>8.906000000000006</v>
      </c>
      <c r="F75" s="175">
        <f t="shared" si="23"/>
        <v>14.580000000000005</v>
      </c>
      <c r="G75" s="151">
        <f t="shared" si="24"/>
        <v>597.6342000000003</v>
      </c>
      <c r="H75" s="151">
        <f t="shared" si="25"/>
        <v>373.10220000000015</v>
      </c>
      <c r="I75" s="151">
        <f t="shared" si="21"/>
        <v>224.5320000000001</v>
      </c>
      <c r="J75" s="151">
        <f t="shared" si="26"/>
        <v>597.6342000000002</v>
      </c>
      <c r="K75" s="151">
        <f t="shared" si="27"/>
        <v>5.107600000000001</v>
      </c>
      <c r="L75" s="151">
        <f t="shared" si="28"/>
        <v>209.36052400000003</v>
      </c>
      <c r="M75" s="154"/>
      <c r="N75" s="109">
        <v>53.911</v>
      </c>
      <c r="O75" s="109">
        <v>59.585</v>
      </c>
      <c r="P75" s="109">
        <f t="shared" si="29"/>
        <v>5.6739999999999995</v>
      </c>
      <c r="Q75" s="151">
        <f t="shared" si="30"/>
        <v>341.2911</v>
      </c>
      <c r="R75" s="115">
        <v>41</v>
      </c>
      <c r="S75" s="147"/>
    </row>
    <row r="76" spans="1:19" ht="15">
      <c r="A76" s="153">
        <v>42</v>
      </c>
      <c r="B76" s="178">
        <v>45.1</v>
      </c>
      <c r="C76" s="109">
        <v>10.525</v>
      </c>
      <c r="D76" s="109">
        <v>12.6</v>
      </c>
      <c r="E76" s="175">
        <f t="shared" si="22"/>
        <v>2.0749999999999993</v>
      </c>
      <c r="F76" s="175">
        <f t="shared" si="23"/>
        <v>3.7170000000000094</v>
      </c>
      <c r="G76" s="151">
        <f t="shared" si="24"/>
        <v>152.3598300000004</v>
      </c>
      <c r="H76" s="151">
        <f t="shared" si="25"/>
        <v>95.11803000000025</v>
      </c>
      <c r="I76" s="151">
        <f t="shared" si="21"/>
        <v>57.24180000000015</v>
      </c>
      <c r="J76" s="151">
        <f t="shared" si="26"/>
        <v>152.3598300000004</v>
      </c>
      <c r="K76" s="151">
        <f t="shared" si="27"/>
        <v>5.0963</v>
      </c>
      <c r="L76" s="151">
        <f t="shared" si="28"/>
        <v>208.89733700000002</v>
      </c>
      <c r="M76" s="154"/>
      <c r="N76" s="109">
        <v>76.258</v>
      </c>
      <c r="O76" s="109">
        <v>77.9</v>
      </c>
      <c r="P76" s="109">
        <f t="shared" si="29"/>
        <v>1.6420000000000101</v>
      </c>
      <c r="Q76" s="151">
        <f t="shared" si="30"/>
        <v>98.76630000000061</v>
      </c>
      <c r="R76" s="153">
        <v>42</v>
      </c>
      <c r="S76" s="147"/>
    </row>
    <row r="77" spans="1:19" ht="15">
      <c r="A77" s="115">
        <v>43</v>
      </c>
      <c r="B77" s="178">
        <v>30</v>
      </c>
      <c r="C77" s="109">
        <v>71.516</v>
      </c>
      <c r="D77" s="109">
        <v>72.635</v>
      </c>
      <c r="E77" s="175">
        <f t="shared" si="22"/>
        <v>1.1189999999999998</v>
      </c>
      <c r="F77" s="175">
        <f t="shared" si="23"/>
        <v>1.4079999999999995</v>
      </c>
      <c r="G77" s="151">
        <f t="shared" si="24"/>
        <v>57.71391999999998</v>
      </c>
      <c r="H77" s="151">
        <f t="shared" si="25"/>
        <v>36.03071999999999</v>
      </c>
      <c r="I77" s="151">
        <f t="shared" si="21"/>
        <v>21.683199999999992</v>
      </c>
      <c r="J77" s="151">
        <f t="shared" si="26"/>
        <v>57.71391999999998</v>
      </c>
      <c r="K77" s="151">
        <f t="shared" si="27"/>
        <v>3.39</v>
      </c>
      <c r="L77" s="151">
        <f t="shared" si="28"/>
        <v>138.95610000000002</v>
      </c>
      <c r="M77" s="154"/>
      <c r="N77" s="109">
        <v>6.681</v>
      </c>
      <c r="O77" s="109">
        <v>6.97</v>
      </c>
      <c r="P77" s="109">
        <f t="shared" si="29"/>
        <v>0.2889999999999997</v>
      </c>
      <c r="Q77" s="151">
        <f t="shared" si="30"/>
        <v>17.383349999999982</v>
      </c>
      <c r="R77" s="115">
        <v>43</v>
      </c>
      <c r="S77" s="147"/>
    </row>
    <row r="78" spans="1:19" ht="15">
      <c r="A78" s="115">
        <v>44</v>
      </c>
      <c r="B78" s="178">
        <v>46.2</v>
      </c>
      <c r="C78" s="111">
        <v>111.897</v>
      </c>
      <c r="D78" s="111">
        <v>120.411</v>
      </c>
      <c r="E78" s="175">
        <f t="shared" si="22"/>
        <v>8.513999999999996</v>
      </c>
      <c r="F78" s="175">
        <f t="shared" si="23"/>
        <v>14.546999999999997</v>
      </c>
      <c r="G78" s="151">
        <f t="shared" si="24"/>
        <v>596.2815299999999</v>
      </c>
      <c r="H78" s="151">
        <f t="shared" si="25"/>
        <v>372.2577299999999</v>
      </c>
      <c r="I78" s="151">
        <f t="shared" si="21"/>
        <v>224.02379999999997</v>
      </c>
      <c r="J78" s="151">
        <f t="shared" si="26"/>
        <v>596.2815299999999</v>
      </c>
      <c r="K78" s="151">
        <f t="shared" si="27"/>
        <v>5.2206</v>
      </c>
      <c r="L78" s="151">
        <f t="shared" si="28"/>
        <v>213.99239400000002</v>
      </c>
      <c r="M78" s="154"/>
      <c r="N78" s="109">
        <v>93.221</v>
      </c>
      <c r="O78" s="109">
        <v>99.254</v>
      </c>
      <c r="P78" s="109">
        <f t="shared" si="29"/>
        <v>6.033000000000001</v>
      </c>
      <c r="Q78" s="151">
        <f t="shared" si="30"/>
        <v>362.88495000000006</v>
      </c>
      <c r="R78" s="115">
        <v>44</v>
      </c>
      <c r="S78" s="147"/>
    </row>
    <row r="79" spans="1:19" ht="15">
      <c r="A79" s="115">
        <v>45</v>
      </c>
      <c r="B79" s="178">
        <v>45</v>
      </c>
      <c r="C79" s="111">
        <v>16.6</v>
      </c>
      <c r="D79" s="111">
        <v>17</v>
      </c>
      <c r="E79" s="175">
        <f t="shared" si="22"/>
        <v>0.3999999999999986</v>
      </c>
      <c r="F79" s="175">
        <f t="shared" si="23"/>
        <v>0.8999999999999986</v>
      </c>
      <c r="G79" s="151">
        <f t="shared" si="24"/>
        <v>36.89099999999994</v>
      </c>
      <c r="H79" s="151">
        <f t="shared" si="25"/>
        <v>23.030999999999963</v>
      </c>
      <c r="I79" s="151">
        <f t="shared" si="21"/>
        <v>13.859999999999978</v>
      </c>
      <c r="J79" s="151">
        <f t="shared" si="26"/>
        <v>36.89099999999994</v>
      </c>
      <c r="K79" s="151">
        <f t="shared" si="27"/>
        <v>5.085</v>
      </c>
      <c r="L79" s="151">
        <f t="shared" si="28"/>
        <v>208.43415000000002</v>
      </c>
      <c r="M79" s="154"/>
      <c r="N79" s="109">
        <v>18.5</v>
      </c>
      <c r="O79" s="109">
        <v>19</v>
      </c>
      <c r="P79" s="109">
        <f t="shared" si="29"/>
        <v>0.5</v>
      </c>
      <c r="Q79" s="151">
        <f t="shared" si="30"/>
        <v>30.075</v>
      </c>
      <c r="R79" s="115">
        <v>45</v>
      </c>
      <c r="S79" s="147"/>
    </row>
    <row r="80" spans="1:19" ht="15">
      <c r="A80" s="115">
        <v>46</v>
      </c>
      <c r="B80" s="178">
        <v>29.8</v>
      </c>
      <c r="C80" s="111">
        <v>158.583</v>
      </c>
      <c r="D80" s="111">
        <v>159.51</v>
      </c>
      <c r="E80" s="175">
        <f t="shared" si="22"/>
        <v>0.9269999999999925</v>
      </c>
      <c r="F80" s="175">
        <f t="shared" si="23"/>
        <v>1.5069999999999926</v>
      </c>
      <c r="G80" s="151">
        <f t="shared" si="24"/>
        <v>61.7719299999997</v>
      </c>
      <c r="H80" s="151">
        <f t="shared" si="25"/>
        <v>38.56412999999981</v>
      </c>
      <c r="I80" s="151">
        <f t="shared" si="21"/>
        <v>23.207799999999885</v>
      </c>
      <c r="J80" s="151">
        <f t="shared" si="26"/>
        <v>61.77192999999969</v>
      </c>
      <c r="K80" s="151">
        <f t="shared" si="27"/>
        <v>3.3674000000000004</v>
      </c>
      <c r="L80" s="151">
        <f t="shared" si="28"/>
        <v>138.029726</v>
      </c>
      <c r="M80" s="154"/>
      <c r="N80" s="109">
        <v>10.647</v>
      </c>
      <c r="O80" s="109">
        <v>11.227</v>
      </c>
      <c r="P80" s="109">
        <f t="shared" si="29"/>
        <v>0.5800000000000001</v>
      </c>
      <c r="Q80" s="151">
        <f t="shared" si="30"/>
        <v>34.887</v>
      </c>
      <c r="R80" s="115">
        <v>46</v>
      </c>
      <c r="S80" s="147"/>
    </row>
    <row r="81" spans="1:19" ht="15">
      <c r="A81" s="115">
        <v>47</v>
      </c>
      <c r="B81" s="178">
        <v>45.4</v>
      </c>
      <c r="C81" s="109">
        <v>99.636</v>
      </c>
      <c r="D81" s="109">
        <v>101.436</v>
      </c>
      <c r="E81" s="175">
        <f t="shared" si="22"/>
        <v>1.8000000000000114</v>
      </c>
      <c r="F81" s="175">
        <f t="shared" si="23"/>
        <v>2.7700000000000102</v>
      </c>
      <c r="G81" s="151">
        <f t="shared" si="24"/>
        <v>113.54230000000042</v>
      </c>
      <c r="H81" s="151">
        <f t="shared" si="25"/>
        <v>70.88430000000027</v>
      </c>
      <c r="I81" s="151">
        <f t="shared" si="21"/>
        <v>42.65800000000016</v>
      </c>
      <c r="J81" s="151">
        <f t="shared" si="26"/>
        <v>113.54230000000042</v>
      </c>
      <c r="K81" s="151">
        <f t="shared" si="27"/>
        <v>5.1302</v>
      </c>
      <c r="L81" s="151">
        <f t="shared" si="28"/>
        <v>210.28689800000004</v>
      </c>
      <c r="M81" s="154"/>
      <c r="N81" s="109">
        <v>8.871</v>
      </c>
      <c r="O81" s="109">
        <v>9.841</v>
      </c>
      <c r="P81" s="109">
        <f t="shared" si="29"/>
        <v>0.9699999999999989</v>
      </c>
      <c r="Q81" s="151">
        <f t="shared" si="30"/>
        <v>58.34549999999993</v>
      </c>
      <c r="R81" s="115">
        <v>47</v>
      </c>
      <c r="S81" s="147"/>
    </row>
    <row r="82" spans="1:19" ht="15">
      <c r="A82" s="115">
        <v>48</v>
      </c>
      <c r="B82" s="178">
        <v>44.2</v>
      </c>
      <c r="C82" s="109">
        <v>89</v>
      </c>
      <c r="D82" s="109">
        <v>90</v>
      </c>
      <c r="E82" s="175">
        <f t="shared" si="22"/>
        <v>1</v>
      </c>
      <c r="F82" s="175">
        <f t="shared" si="23"/>
        <v>3</v>
      </c>
      <c r="G82" s="151">
        <f t="shared" si="24"/>
        <v>122.97</v>
      </c>
      <c r="H82" s="151">
        <f t="shared" si="25"/>
        <v>76.77</v>
      </c>
      <c r="I82" s="151">
        <f t="shared" si="21"/>
        <v>46.2</v>
      </c>
      <c r="J82" s="151">
        <f t="shared" si="26"/>
        <v>122.97</v>
      </c>
      <c r="K82" s="151">
        <f t="shared" si="27"/>
        <v>4.9946</v>
      </c>
      <c r="L82" s="151">
        <f t="shared" si="28"/>
        <v>204.728654</v>
      </c>
      <c r="M82" s="154"/>
      <c r="N82" s="109">
        <v>79</v>
      </c>
      <c r="O82" s="109">
        <v>81</v>
      </c>
      <c r="P82" s="109">
        <f t="shared" si="29"/>
        <v>2</v>
      </c>
      <c r="Q82" s="151">
        <f t="shared" si="30"/>
        <v>120.3</v>
      </c>
      <c r="R82" s="115">
        <v>48</v>
      </c>
      <c r="S82" s="147"/>
    </row>
    <row r="83" spans="1:19" ht="15">
      <c r="A83" s="115">
        <v>49</v>
      </c>
      <c r="B83" s="178">
        <v>30.1</v>
      </c>
      <c r="C83" s="109">
        <v>159.109</v>
      </c>
      <c r="D83" s="109">
        <v>160</v>
      </c>
      <c r="E83" s="175">
        <f t="shared" si="22"/>
        <v>0.8909999999999911</v>
      </c>
      <c r="F83" s="175">
        <f t="shared" si="23"/>
        <v>1.7079999999999842</v>
      </c>
      <c r="G83" s="151">
        <f t="shared" si="24"/>
        <v>70.01091999999936</v>
      </c>
      <c r="H83" s="151">
        <f t="shared" si="25"/>
        <v>43.7077199999996</v>
      </c>
      <c r="I83" s="151">
        <f t="shared" si="21"/>
        <v>26.30319999999976</v>
      </c>
      <c r="J83" s="151">
        <f t="shared" si="26"/>
        <v>70.01091999999936</v>
      </c>
      <c r="K83" s="151">
        <f t="shared" si="27"/>
        <v>3.4013000000000004</v>
      </c>
      <c r="L83" s="151">
        <f t="shared" si="28"/>
        <v>139.41928700000003</v>
      </c>
      <c r="M83" s="154"/>
      <c r="N83" s="109">
        <v>100.183</v>
      </c>
      <c r="O83" s="109">
        <v>101</v>
      </c>
      <c r="P83" s="109">
        <f t="shared" si="29"/>
        <v>0.8169999999999931</v>
      </c>
      <c r="Q83" s="151">
        <f t="shared" si="30"/>
        <v>49.14254999999958</v>
      </c>
      <c r="R83" s="115">
        <v>49</v>
      </c>
      <c r="S83" s="147"/>
    </row>
    <row r="84" spans="1:19" ht="15">
      <c r="A84" s="115">
        <v>50</v>
      </c>
      <c r="B84" s="178">
        <v>45.3</v>
      </c>
      <c r="C84" s="109">
        <v>269.687</v>
      </c>
      <c r="D84" s="109">
        <v>276</v>
      </c>
      <c r="E84" s="175">
        <f t="shared" si="22"/>
        <v>6.312999999999988</v>
      </c>
      <c r="F84" s="175">
        <f t="shared" si="23"/>
        <v>15.170999999999992</v>
      </c>
      <c r="G84" s="151">
        <f t="shared" si="24"/>
        <v>621.8592899999998</v>
      </c>
      <c r="H84" s="151">
        <f t="shared" si="25"/>
        <v>388.2258899999998</v>
      </c>
      <c r="I84" s="151">
        <f t="shared" si="21"/>
        <v>233.63339999999988</v>
      </c>
      <c r="J84" s="151">
        <f t="shared" si="26"/>
        <v>621.8592899999996</v>
      </c>
      <c r="K84" s="151">
        <f t="shared" si="27"/>
        <v>5.1189</v>
      </c>
      <c r="L84" s="151">
        <f t="shared" si="28"/>
        <v>209.823711</v>
      </c>
      <c r="M84" s="154"/>
      <c r="N84" s="109">
        <v>253.142</v>
      </c>
      <c r="O84" s="109">
        <v>262</v>
      </c>
      <c r="P84" s="109">
        <f t="shared" si="29"/>
        <v>8.858000000000004</v>
      </c>
      <c r="Q84" s="151">
        <f t="shared" si="30"/>
        <v>532.8087000000003</v>
      </c>
      <c r="R84" s="115">
        <v>50</v>
      </c>
      <c r="S84" s="147"/>
    </row>
    <row r="85" spans="1:19" ht="15">
      <c r="A85" s="147"/>
      <c r="B85" s="146">
        <f>SUM(B70:B84)</f>
        <v>600.1</v>
      </c>
      <c r="C85" s="147"/>
      <c r="D85" s="115"/>
      <c r="E85" s="158">
        <f>SUM(E70:E84)</f>
        <v>58.132</v>
      </c>
      <c r="F85" s="158">
        <f t="shared" si="23"/>
        <v>107.364</v>
      </c>
      <c r="G85" s="151">
        <f t="shared" si="24"/>
        <v>4400.85036</v>
      </c>
      <c r="H85" s="151">
        <f t="shared" si="25"/>
        <v>2747.4447600000003</v>
      </c>
      <c r="I85" s="151">
        <f>SUM(I70:I84)</f>
        <v>1653.4056000000003</v>
      </c>
      <c r="J85" s="151">
        <f t="shared" si="26"/>
        <v>4400.85036</v>
      </c>
      <c r="K85" s="151">
        <f t="shared" si="27"/>
        <v>67.8113</v>
      </c>
      <c r="L85" s="151">
        <f t="shared" si="28"/>
        <v>2779.585187</v>
      </c>
      <c r="M85" s="154"/>
      <c r="N85" s="147"/>
      <c r="O85" s="115"/>
      <c r="P85" s="180">
        <f>SUM(P70:P84)</f>
        <v>49.23200000000001</v>
      </c>
      <c r="Q85" s="151">
        <f t="shared" si="30"/>
        <v>2961.304800000001</v>
      </c>
      <c r="R85" s="147"/>
      <c r="S85" s="147"/>
    </row>
    <row r="86" spans="1:19" ht="15">
      <c r="A86" s="147"/>
      <c r="B86" s="147"/>
      <c r="C86" s="147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47"/>
      <c r="S86" s="147"/>
    </row>
    <row r="87" spans="1:19" ht="15">
      <c r="A87" s="147"/>
      <c r="B87" s="147"/>
      <c r="C87" s="147"/>
      <c r="D87" s="75"/>
      <c r="E87" s="75"/>
      <c r="F87" s="75"/>
      <c r="G87" s="75"/>
      <c r="H87" s="75"/>
      <c r="I87" s="159"/>
      <c r="J87" s="159"/>
      <c r="K87" s="159"/>
      <c r="L87" s="159"/>
      <c r="M87" s="159"/>
      <c r="N87" s="159"/>
      <c r="O87" s="159"/>
      <c r="P87" s="159"/>
      <c r="Q87" s="159"/>
      <c r="R87" s="147"/>
      <c r="S87" s="147"/>
    </row>
    <row r="88" spans="1:19" ht="15">
      <c r="A88" s="165"/>
      <c r="B88" s="165"/>
      <c r="C88" s="165"/>
      <c r="D88" s="159"/>
      <c r="E88" s="159"/>
      <c r="F88" s="159"/>
      <c r="G88" s="159"/>
      <c r="H88" s="159"/>
      <c r="I88" s="159"/>
      <c r="J88" s="159"/>
      <c r="K88" s="159"/>
      <c r="L88" s="159"/>
      <c r="M88" s="187"/>
      <c r="N88" s="159"/>
      <c r="O88" s="159"/>
      <c r="P88" s="159"/>
      <c r="Q88" s="159"/>
      <c r="R88" s="147"/>
      <c r="S88" s="147"/>
    </row>
    <row r="89" spans="1:19" ht="15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47"/>
      <c r="S89" s="147"/>
    </row>
    <row r="90" spans="1:19" ht="15">
      <c r="A90" s="165"/>
      <c r="B90" s="188"/>
      <c r="C90" s="163"/>
      <c r="D90" s="189"/>
      <c r="E90" s="167"/>
      <c r="F90" s="167"/>
      <c r="G90" s="182"/>
      <c r="H90" s="182"/>
      <c r="I90" s="182"/>
      <c r="J90" s="182"/>
      <c r="K90" s="182"/>
      <c r="L90" s="182"/>
      <c r="M90" s="165"/>
      <c r="N90" s="163"/>
      <c r="O90" s="163"/>
      <c r="P90" s="167"/>
      <c r="Q90" s="182"/>
      <c r="R90" s="147"/>
      <c r="S90" s="147"/>
    </row>
    <row r="91" spans="1:19" ht="15">
      <c r="A91" s="165"/>
      <c r="B91" s="188"/>
      <c r="C91" s="167"/>
      <c r="D91" s="167"/>
      <c r="E91" s="167"/>
      <c r="F91" s="167"/>
      <c r="G91" s="182"/>
      <c r="H91" s="182"/>
      <c r="I91" s="182"/>
      <c r="J91" s="182"/>
      <c r="K91" s="182"/>
      <c r="L91" s="182"/>
      <c r="M91" s="164"/>
      <c r="N91" s="167"/>
      <c r="O91" s="167"/>
      <c r="P91" s="167"/>
      <c r="Q91" s="182"/>
      <c r="R91" s="147"/>
      <c r="S91" s="147"/>
    </row>
    <row r="92" spans="1:19" ht="15">
      <c r="A92" s="165"/>
      <c r="B92" s="188"/>
      <c r="C92" s="167"/>
      <c r="D92" s="167"/>
      <c r="E92" s="167"/>
      <c r="F92" s="167"/>
      <c r="G92" s="182"/>
      <c r="H92" s="182"/>
      <c r="I92" s="182"/>
      <c r="J92" s="182"/>
      <c r="K92" s="182"/>
      <c r="L92" s="182"/>
      <c r="M92" s="164"/>
      <c r="N92" s="167"/>
      <c r="O92" s="167"/>
      <c r="P92" s="167"/>
      <c r="Q92" s="182"/>
      <c r="R92" s="147"/>
      <c r="S92" s="147"/>
    </row>
    <row r="93" spans="1:19" ht="15">
      <c r="A93" s="165"/>
      <c r="B93" s="188"/>
      <c r="C93" s="167"/>
      <c r="D93" s="167"/>
      <c r="E93" s="167"/>
      <c r="F93" s="167"/>
      <c r="G93" s="182"/>
      <c r="H93" s="182"/>
      <c r="I93" s="182"/>
      <c r="J93" s="182"/>
      <c r="K93" s="182"/>
      <c r="L93" s="182"/>
      <c r="M93" s="164"/>
      <c r="N93" s="167"/>
      <c r="O93" s="167"/>
      <c r="P93" s="167"/>
      <c r="Q93" s="182"/>
      <c r="R93" s="147"/>
      <c r="S93" s="147"/>
    </row>
    <row r="94" spans="1:19" ht="1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71"/>
      <c r="S94" s="171"/>
    </row>
    <row r="95" spans="1:19" ht="1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71"/>
    </row>
    <row r="96" spans="1:19" ht="15">
      <c r="A96" s="162"/>
      <c r="B96" s="170"/>
      <c r="C96" s="163"/>
      <c r="D96" s="163"/>
      <c r="E96" s="168"/>
      <c r="F96" s="168"/>
      <c r="G96" s="169"/>
      <c r="H96" s="169"/>
      <c r="I96" s="169"/>
      <c r="J96" s="169"/>
      <c r="K96" s="169"/>
      <c r="L96" s="169"/>
      <c r="M96" s="169"/>
      <c r="N96" s="163"/>
      <c r="O96" s="163"/>
      <c r="P96" s="195"/>
      <c r="Q96" s="169"/>
      <c r="R96" s="162"/>
      <c r="S96" s="171"/>
    </row>
    <row r="97" spans="1:19" ht="15">
      <c r="A97" s="162"/>
      <c r="B97" s="170"/>
      <c r="C97" s="168"/>
      <c r="D97" s="168"/>
      <c r="E97" s="168"/>
      <c r="F97" s="168"/>
      <c r="G97" s="169"/>
      <c r="H97" s="169"/>
      <c r="I97" s="169"/>
      <c r="J97" s="169"/>
      <c r="K97" s="169"/>
      <c r="L97" s="169"/>
      <c r="M97" s="169"/>
      <c r="N97" s="168"/>
      <c r="O97" s="168"/>
      <c r="P97" s="195"/>
      <c r="Q97" s="169"/>
      <c r="R97" s="162"/>
      <c r="S97" s="171"/>
    </row>
    <row r="98" spans="1:19" ht="15">
      <c r="A98" s="162"/>
      <c r="B98" s="170"/>
      <c r="C98" s="168"/>
      <c r="D98" s="168"/>
      <c r="E98" s="168"/>
      <c r="F98" s="168"/>
      <c r="G98" s="169"/>
      <c r="H98" s="169"/>
      <c r="I98" s="169"/>
      <c r="J98" s="169"/>
      <c r="K98" s="169"/>
      <c r="L98" s="169"/>
      <c r="M98" s="169"/>
      <c r="N98" s="168"/>
      <c r="O98" s="168"/>
      <c r="P98" s="195"/>
      <c r="Q98" s="169"/>
      <c r="R98" s="162"/>
      <c r="S98" s="171"/>
    </row>
    <row r="99" spans="1:19" ht="15">
      <c r="A99" s="196"/>
      <c r="B99" s="170"/>
      <c r="C99" s="168"/>
      <c r="D99" s="168"/>
      <c r="E99" s="168"/>
      <c r="F99" s="168"/>
      <c r="G99" s="169"/>
      <c r="H99" s="169"/>
      <c r="I99" s="169"/>
      <c r="J99" s="169"/>
      <c r="K99" s="169"/>
      <c r="L99" s="169"/>
      <c r="M99" s="169"/>
      <c r="N99" s="168"/>
      <c r="O99" s="168"/>
      <c r="P99" s="195"/>
      <c r="Q99" s="169"/>
      <c r="R99" s="162"/>
      <c r="S99" s="171"/>
    </row>
    <row r="100" spans="1:19" ht="15">
      <c r="A100" s="197" t="s">
        <v>5</v>
      </c>
      <c r="B100" s="197"/>
      <c r="C100" s="197"/>
      <c r="D100" s="115" t="s">
        <v>102</v>
      </c>
      <c r="E100" s="197" t="s">
        <v>31</v>
      </c>
      <c r="F100" s="197"/>
      <c r="G100" s="115" t="s">
        <v>6</v>
      </c>
      <c r="H100" s="115" t="s">
        <v>27</v>
      </c>
      <c r="I100" s="115" t="s">
        <v>26</v>
      </c>
      <c r="J100" s="115" t="s">
        <v>6</v>
      </c>
      <c r="K100" s="115" t="s">
        <v>30</v>
      </c>
      <c r="L100" s="115" t="s">
        <v>14</v>
      </c>
      <c r="M100" s="197"/>
      <c r="N100" s="197" t="s">
        <v>8</v>
      </c>
      <c r="O100" s="197"/>
      <c r="P100" s="115" t="s">
        <v>102</v>
      </c>
      <c r="Q100" s="197" t="s">
        <v>31</v>
      </c>
      <c r="R100" s="198"/>
      <c r="S100" s="147"/>
    </row>
    <row r="101" spans="1:19" ht="15">
      <c r="A101" s="115" t="s">
        <v>0</v>
      </c>
      <c r="B101" s="115" t="s">
        <v>1</v>
      </c>
      <c r="C101" s="115" t="s">
        <v>2</v>
      </c>
      <c r="D101" s="115" t="s">
        <v>3</v>
      </c>
      <c r="E101" s="148" t="s">
        <v>16</v>
      </c>
      <c r="F101" s="148" t="s">
        <v>11</v>
      </c>
      <c r="G101" s="115">
        <v>40.99</v>
      </c>
      <c r="H101" s="115">
        <v>25.59</v>
      </c>
      <c r="I101" s="115">
        <v>15.4</v>
      </c>
      <c r="J101" s="115" t="s">
        <v>14</v>
      </c>
      <c r="K101" s="115" t="s">
        <v>103</v>
      </c>
      <c r="L101" s="115" t="s">
        <v>6</v>
      </c>
      <c r="M101" s="146"/>
      <c r="N101" s="115" t="s">
        <v>2</v>
      </c>
      <c r="O101" s="115" t="s">
        <v>3</v>
      </c>
      <c r="P101" s="148" t="s">
        <v>4</v>
      </c>
      <c r="Q101" s="115">
        <v>60.15</v>
      </c>
      <c r="R101" s="115" t="s">
        <v>0</v>
      </c>
      <c r="S101" s="147"/>
    </row>
    <row r="102" spans="1:19" ht="15">
      <c r="A102" s="115">
        <v>51</v>
      </c>
      <c r="B102" s="178">
        <v>47.8</v>
      </c>
      <c r="C102" s="108">
        <v>0.106</v>
      </c>
      <c r="D102" s="108">
        <v>3.1</v>
      </c>
      <c r="E102" s="175">
        <f>D102-C102</f>
        <v>2.994</v>
      </c>
      <c r="F102" s="175">
        <f>E102+P102</f>
        <v>4.974</v>
      </c>
      <c r="G102" s="151">
        <f>40.99*F102</f>
        <v>203.88426</v>
      </c>
      <c r="H102" s="151">
        <f>25.59*F102</f>
        <v>127.28466</v>
      </c>
      <c r="I102" s="151">
        <f aca="true" t="shared" si="31" ref="I102:I122">15.4*F102</f>
        <v>76.59960000000001</v>
      </c>
      <c r="J102" s="151">
        <f>H102+I102</f>
        <v>203.88426</v>
      </c>
      <c r="K102" s="151">
        <f>0.113*B102</f>
        <v>5.4014</v>
      </c>
      <c r="L102" s="151">
        <f>40.99*K102</f>
        <v>221.403386</v>
      </c>
      <c r="M102" s="154"/>
      <c r="N102" s="108">
        <v>0.12</v>
      </c>
      <c r="O102" s="108">
        <v>2.1</v>
      </c>
      <c r="P102" s="190">
        <f>O102-N102</f>
        <v>1.98</v>
      </c>
      <c r="Q102" s="151">
        <f>60.15*P102</f>
        <v>119.097</v>
      </c>
      <c r="R102" s="115">
        <v>51</v>
      </c>
      <c r="S102" s="147"/>
    </row>
    <row r="103" spans="1:19" ht="15">
      <c r="A103" s="115">
        <v>52</v>
      </c>
      <c r="B103" s="178">
        <v>36</v>
      </c>
      <c r="C103" s="109">
        <v>40.842</v>
      </c>
      <c r="D103" s="109">
        <v>43.551</v>
      </c>
      <c r="E103" s="175">
        <f aca="true" t="shared" si="32" ref="E103:E121">D103-C103</f>
        <v>2.709000000000003</v>
      </c>
      <c r="F103" s="175">
        <f aca="true" t="shared" si="33" ref="F103:F121">E103+P103</f>
        <v>4.189</v>
      </c>
      <c r="G103" s="151">
        <f aca="true" t="shared" si="34" ref="G103:G122">40.99*F103</f>
        <v>171.70711</v>
      </c>
      <c r="H103" s="151">
        <f aca="true" t="shared" si="35" ref="H103:H122">25.59*F103</f>
        <v>107.19651</v>
      </c>
      <c r="I103" s="151">
        <f t="shared" si="31"/>
        <v>64.5106</v>
      </c>
      <c r="J103" s="151">
        <f aca="true" t="shared" si="36" ref="J103:J122">H103+I103</f>
        <v>171.70711</v>
      </c>
      <c r="K103" s="151">
        <f aca="true" t="shared" si="37" ref="K103:K122">0.113*B103</f>
        <v>4.0680000000000005</v>
      </c>
      <c r="L103" s="151">
        <f aca="true" t="shared" si="38" ref="L103:L122">40.99*K103</f>
        <v>166.74732000000003</v>
      </c>
      <c r="M103" s="154"/>
      <c r="N103" s="109">
        <v>20.071</v>
      </c>
      <c r="O103" s="109">
        <v>21.551</v>
      </c>
      <c r="P103" s="190">
        <f aca="true" t="shared" si="39" ref="P103:P121">O103-N103</f>
        <v>1.4799999999999969</v>
      </c>
      <c r="Q103" s="151">
        <f aca="true" t="shared" si="40" ref="Q103:Q122">60.15*P103</f>
        <v>89.0219999999998</v>
      </c>
      <c r="R103" s="115">
        <v>52</v>
      </c>
      <c r="S103" s="147"/>
    </row>
    <row r="104" spans="1:19" ht="15">
      <c r="A104" s="115">
        <v>53</v>
      </c>
      <c r="B104" s="178">
        <v>31</v>
      </c>
      <c r="C104" s="109">
        <v>696.101</v>
      </c>
      <c r="D104" s="109">
        <v>711.844</v>
      </c>
      <c r="E104" s="175">
        <f t="shared" si="32"/>
        <v>15.743000000000052</v>
      </c>
      <c r="F104" s="175">
        <f t="shared" si="33"/>
        <v>29.76100000000008</v>
      </c>
      <c r="G104" s="151">
        <f t="shared" si="34"/>
        <v>1219.9033900000034</v>
      </c>
      <c r="H104" s="151">
        <f t="shared" si="35"/>
        <v>761.583990000002</v>
      </c>
      <c r="I104" s="151">
        <f t="shared" si="31"/>
        <v>458.3194000000013</v>
      </c>
      <c r="J104" s="151">
        <f t="shared" si="36"/>
        <v>1219.9033900000034</v>
      </c>
      <c r="K104" s="151">
        <f t="shared" si="37"/>
        <v>3.503</v>
      </c>
      <c r="L104" s="151">
        <f t="shared" si="38"/>
        <v>143.58797</v>
      </c>
      <c r="M104" s="154"/>
      <c r="N104" s="109">
        <v>437.176</v>
      </c>
      <c r="O104" s="109">
        <v>451.194</v>
      </c>
      <c r="P104" s="190">
        <f t="shared" si="39"/>
        <v>14.018000000000029</v>
      </c>
      <c r="Q104" s="151">
        <f t="shared" si="40"/>
        <v>843.1827000000018</v>
      </c>
      <c r="R104" s="115">
        <v>53</v>
      </c>
      <c r="S104" s="147"/>
    </row>
    <row r="105" spans="1:19" ht="15">
      <c r="A105" s="155">
        <v>54</v>
      </c>
      <c r="B105" s="178">
        <v>31.4</v>
      </c>
      <c r="C105" s="109">
        <v>39.238</v>
      </c>
      <c r="D105" s="109">
        <v>43.071</v>
      </c>
      <c r="E105" s="175">
        <f t="shared" si="32"/>
        <v>3.8329999999999984</v>
      </c>
      <c r="F105" s="175">
        <f t="shared" si="33"/>
        <v>8.774000000000001</v>
      </c>
      <c r="G105" s="151">
        <f t="shared" si="34"/>
        <v>359.64626000000004</v>
      </c>
      <c r="H105" s="151">
        <f t="shared" si="35"/>
        <v>224.52666000000002</v>
      </c>
      <c r="I105" s="151">
        <f t="shared" si="31"/>
        <v>135.11960000000002</v>
      </c>
      <c r="J105" s="151">
        <f t="shared" si="36"/>
        <v>359.64626000000004</v>
      </c>
      <c r="K105" s="151">
        <f t="shared" si="37"/>
        <v>3.5482</v>
      </c>
      <c r="L105" s="151">
        <f t="shared" si="38"/>
        <v>145.440718</v>
      </c>
      <c r="M105" s="154"/>
      <c r="N105" s="109">
        <v>32.916</v>
      </c>
      <c r="O105" s="109">
        <v>37.857</v>
      </c>
      <c r="P105" s="190">
        <f t="shared" si="39"/>
        <v>4.9410000000000025</v>
      </c>
      <c r="Q105" s="151">
        <f t="shared" si="40"/>
        <v>297.20115000000015</v>
      </c>
      <c r="R105" s="115">
        <v>54</v>
      </c>
      <c r="S105" s="147"/>
    </row>
    <row r="106" spans="1:19" ht="15">
      <c r="A106" s="155">
        <v>55</v>
      </c>
      <c r="B106" s="178">
        <v>47.3</v>
      </c>
      <c r="C106" s="109">
        <v>133</v>
      </c>
      <c r="D106" s="109">
        <v>136</v>
      </c>
      <c r="E106" s="175">
        <f t="shared" si="32"/>
        <v>3</v>
      </c>
      <c r="F106" s="175">
        <f t="shared" si="33"/>
        <v>5</v>
      </c>
      <c r="G106" s="151">
        <f t="shared" si="34"/>
        <v>204.95000000000002</v>
      </c>
      <c r="H106" s="151">
        <f t="shared" si="35"/>
        <v>127.95</v>
      </c>
      <c r="I106" s="151">
        <f t="shared" si="31"/>
        <v>77</v>
      </c>
      <c r="J106" s="151">
        <f t="shared" si="36"/>
        <v>204.95</v>
      </c>
      <c r="K106" s="151">
        <f t="shared" si="37"/>
        <v>5.3449</v>
      </c>
      <c r="L106" s="151">
        <f t="shared" si="38"/>
        <v>219.08745100000002</v>
      </c>
      <c r="M106" s="154"/>
      <c r="N106" s="111">
        <v>61</v>
      </c>
      <c r="O106" s="111">
        <v>63</v>
      </c>
      <c r="P106" s="190">
        <f t="shared" si="39"/>
        <v>2</v>
      </c>
      <c r="Q106" s="151">
        <f t="shared" si="40"/>
        <v>120.3</v>
      </c>
      <c r="R106" s="115">
        <v>55</v>
      </c>
      <c r="S106" s="147"/>
    </row>
    <row r="107" spans="1:19" ht="15">
      <c r="A107" s="173">
        <v>56</v>
      </c>
      <c r="B107" s="178">
        <v>34</v>
      </c>
      <c r="C107" s="110">
        <v>1.5</v>
      </c>
      <c r="D107" s="110">
        <v>1.5</v>
      </c>
      <c r="E107" s="175">
        <f t="shared" si="32"/>
        <v>0</v>
      </c>
      <c r="F107" s="175">
        <f t="shared" si="33"/>
        <v>0</v>
      </c>
      <c r="G107" s="151">
        <f t="shared" si="34"/>
        <v>0</v>
      </c>
      <c r="H107" s="151">
        <f t="shared" si="35"/>
        <v>0</v>
      </c>
      <c r="I107" s="151">
        <f t="shared" si="31"/>
        <v>0</v>
      </c>
      <c r="J107" s="151">
        <f t="shared" si="36"/>
        <v>0</v>
      </c>
      <c r="K107" s="151">
        <f t="shared" si="37"/>
        <v>3.842</v>
      </c>
      <c r="L107" s="151">
        <f t="shared" si="38"/>
        <v>157.48358000000002</v>
      </c>
      <c r="M107" s="154"/>
      <c r="N107" s="108">
        <v>1.5</v>
      </c>
      <c r="O107" s="108">
        <v>1.5</v>
      </c>
      <c r="P107" s="190">
        <f t="shared" si="39"/>
        <v>0</v>
      </c>
      <c r="Q107" s="151">
        <f t="shared" si="40"/>
        <v>0</v>
      </c>
      <c r="R107" s="153">
        <v>56</v>
      </c>
      <c r="S107" s="147"/>
    </row>
    <row r="108" spans="1:19" ht="15">
      <c r="A108" s="115">
        <v>57</v>
      </c>
      <c r="B108" s="178">
        <v>31</v>
      </c>
      <c r="C108" s="109">
        <v>96</v>
      </c>
      <c r="D108" s="109">
        <v>98.8</v>
      </c>
      <c r="E108" s="175">
        <f t="shared" si="32"/>
        <v>2.799999999999997</v>
      </c>
      <c r="F108" s="175">
        <f t="shared" si="33"/>
        <v>3.099999999999998</v>
      </c>
      <c r="G108" s="151">
        <f t="shared" si="34"/>
        <v>127.06899999999992</v>
      </c>
      <c r="H108" s="151">
        <f t="shared" si="35"/>
        <v>79.32899999999995</v>
      </c>
      <c r="I108" s="151">
        <f t="shared" si="31"/>
        <v>47.73999999999997</v>
      </c>
      <c r="J108" s="151">
        <f t="shared" si="36"/>
        <v>127.06899999999992</v>
      </c>
      <c r="K108" s="151">
        <f t="shared" si="37"/>
        <v>3.503</v>
      </c>
      <c r="L108" s="151">
        <f t="shared" si="38"/>
        <v>143.58797</v>
      </c>
      <c r="M108" s="154"/>
      <c r="N108" s="109">
        <v>28.2</v>
      </c>
      <c r="O108" s="109">
        <v>28.5</v>
      </c>
      <c r="P108" s="190">
        <f t="shared" si="39"/>
        <v>0.3000000000000007</v>
      </c>
      <c r="Q108" s="151">
        <f t="shared" si="40"/>
        <v>18.04500000000004</v>
      </c>
      <c r="R108" s="115">
        <v>57</v>
      </c>
      <c r="S108" s="147"/>
    </row>
    <row r="109" spans="1:19" ht="15">
      <c r="A109" s="115">
        <v>58</v>
      </c>
      <c r="B109" s="178">
        <v>31</v>
      </c>
      <c r="C109" s="111">
        <v>13.705</v>
      </c>
      <c r="D109" s="111">
        <v>14.947</v>
      </c>
      <c r="E109" s="175">
        <f t="shared" si="32"/>
        <v>1.241999999999999</v>
      </c>
      <c r="F109" s="175">
        <f t="shared" si="33"/>
        <v>3.2940000000000005</v>
      </c>
      <c r="G109" s="151">
        <f t="shared" si="34"/>
        <v>135.02106000000003</v>
      </c>
      <c r="H109" s="151">
        <f t="shared" si="35"/>
        <v>84.29346000000001</v>
      </c>
      <c r="I109" s="151">
        <f t="shared" si="31"/>
        <v>50.72760000000001</v>
      </c>
      <c r="J109" s="151">
        <f t="shared" si="36"/>
        <v>135.02106000000003</v>
      </c>
      <c r="K109" s="151">
        <f t="shared" si="37"/>
        <v>3.503</v>
      </c>
      <c r="L109" s="151">
        <f t="shared" si="38"/>
        <v>143.58797</v>
      </c>
      <c r="M109" s="154"/>
      <c r="N109" s="111">
        <v>15.774</v>
      </c>
      <c r="O109" s="111">
        <v>17.826</v>
      </c>
      <c r="P109" s="190">
        <f t="shared" si="39"/>
        <v>2.0520000000000014</v>
      </c>
      <c r="Q109" s="151">
        <f t="shared" si="40"/>
        <v>123.42780000000008</v>
      </c>
      <c r="R109" s="157">
        <v>58</v>
      </c>
      <c r="S109" s="147"/>
    </row>
    <row r="110" spans="1:19" ht="15">
      <c r="A110" s="115">
        <v>59</v>
      </c>
      <c r="B110" s="178">
        <v>46.5</v>
      </c>
      <c r="C110" s="109">
        <v>94.728</v>
      </c>
      <c r="D110" s="109">
        <v>99.222</v>
      </c>
      <c r="E110" s="175">
        <f t="shared" si="32"/>
        <v>4.494</v>
      </c>
      <c r="F110" s="175">
        <f t="shared" si="33"/>
        <v>8.494</v>
      </c>
      <c r="G110" s="151">
        <f t="shared" si="34"/>
        <v>348.16906</v>
      </c>
      <c r="H110" s="151">
        <f t="shared" si="35"/>
        <v>217.36146</v>
      </c>
      <c r="I110" s="151">
        <f t="shared" si="31"/>
        <v>130.8076</v>
      </c>
      <c r="J110" s="151">
        <f t="shared" si="36"/>
        <v>348.16906</v>
      </c>
      <c r="K110" s="151">
        <f t="shared" si="37"/>
        <v>5.2545</v>
      </c>
      <c r="L110" s="151">
        <f t="shared" si="38"/>
        <v>215.381955</v>
      </c>
      <c r="M110" s="154"/>
      <c r="N110" s="191">
        <v>57.388</v>
      </c>
      <c r="O110" s="191">
        <v>61.388</v>
      </c>
      <c r="P110" s="190">
        <f t="shared" si="39"/>
        <v>4</v>
      </c>
      <c r="Q110" s="151">
        <f t="shared" si="40"/>
        <v>240.6</v>
      </c>
      <c r="R110" s="115">
        <v>59</v>
      </c>
      <c r="S110" s="147"/>
    </row>
    <row r="111" spans="1:19" ht="15">
      <c r="A111" s="149">
        <v>60</v>
      </c>
      <c r="B111" s="178">
        <v>34.5</v>
      </c>
      <c r="C111" s="112">
        <v>35</v>
      </c>
      <c r="D111" s="112">
        <v>35</v>
      </c>
      <c r="E111" s="175">
        <f t="shared" si="32"/>
        <v>0</v>
      </c>
      <c r="F111" s="175">
        <f t="shared" si="33"/>
        <v>0</v>
      </c>
      <c r="G111" s="151">
        <f t="shared" si="34"/>
        <v>0</v>
      </c>
      <c r="H111" s="151">
        <f t="shared" si="35"/>
        <v>0</v>
      </c>
      <c r="I111" s="151">
        <f t="shared" si="31"/>
        <v>0</v>
      </c>
      <c r="J111" s="151">
        <f t="shared" si="36"/>
        <v>0</v>
      </c>
      <c r="K111" s="151">
        <f t="shared" si="37"/>
        <v>3.8985000000000003</v>
      </c>
      <c r="L111" s="151">
        <f t="shared" si="38"/>
        <v>159.799515</v>
      </c>
      <c r="M111" s="154"/>
      <c r="N111" s="111">
        <v>18</v>
      </c>
      <c r="O111" s="111">
        <v>18</v>
      </c>
      <c r="P111" s="190">
        <f t="shared" si="39"/>
        <v>0</v>
      </c>
      <c r="Q111" s="151">
        <f t="shared" si="40"/>
        <v>0</v>
      </c>
      <c r="R111" s="153">
        <v>60</v>
      </c>
      <c r="S111" s="147"/>
    </row>
    <row r="112" spans="1:19" ht="15">
      <c r="A112" s="149">
        <v>61</v>
      </c>
      <c r="B112" s="178">
        <v>31.4</v>
      </c>
      <c r="C112" s="109">
        <v>259</v>
      </c>
      <c r="D112" s="109">
        <v>268.274</v>
      </c>
      <c r="E112" s="175">
        <f t="shared" si="32"/>
        <v>9.274000000000001</v>
      </c>
      <c r="F112" s="175">
        <f t="shared" si="33"/>
        <v>14.216999999999999</v>
      </c>
      <c r="G112" s="151">
        <f t="shared" si="34"/>
        <v>582.75483</v>
      </c>
      <c r="H112" s="151">
        <f t="shared" si="35"/>
        <v>363.81302999999997</v>
      </c>
      <c r="I112" s="151">
        <f t="shared" si="31"/>
        <v>218.94179999999997</v>
      </c>
      <c r="J112" s="151">
        <f t="shared" si="36"/>
        <v>582.75483</v>
      </c>
      <c r="K112" s="151">
        <f t="shared" si="37"/>
        <v>3.5482</v>
      </c>
      <c r="L112" s="151">
        <f t="shared" si="38"/>
        <v>145.440718</v>
      </c>
      <c r="M112" s="154"/>
      <c r="N112" s="111">
        <v>61</v>
      </c>
      <c r="O112" s="111">
        <v>65.943</v>
      </c>
      <c r="P112" s="190">
        <f t="shared" si="39"/>
        <v>4.942999999999998</v>
      </c>
      <c r="Q112" s="151">
        <f t="shared" si="40"/>
        <v>297.32144999999986</v>
      </c>
      <c r="R112" s="153">
        <v>61</v>
      </c>
      <c r="S112" s="147"/>
    </row>
    <row r="113" spans="1:19" ht="15">
      <c r="A113" s="155">
        <v>62</v>
      </c>
      <c r="B113" s="178">
        <v>31</v>
      </c>
      <c r="C113" s="111">
        <v>10.882</v>
      </c>
      <c r="D113" s="111">
        <v>15.454</v>
      </c>
      <c r="E113" s="175">
        <f t="shared" si="32"/>
        <v>4.572000000000001</v>
      </c>
      <c r="F113" s="175">
        <f t="shared" si="33"/>
        <v>10.098000000000003</v>
      </c>
      <c r="G113" s="151">
        <f t="shared" si="34"/>
        <v>413.91702000000015</v>
      </c>
      <c r="H113" s="151">
        <f t="shared" si="35"/>
        <v>258.4078200000001</v>
      </c>
      <c r="I113" s="151">
        <f t="shared" si="31"/>
        <v>155.50920000000005</v>
      </c>
      <c r="J113" s="151">
        <f t="shared" si="36"/>
        <v>413.9170200000001</v>
      </c>
      <c r="K113" s="151">
        <f t="shared" si="37"/>
        <v>3.503</v>
      </c>
      <c r="L113" s="151">
        <f t="shared" si="38"/>
        <v>143.58797</v>
      </c>
      <c r="M113" s="154"/>
      <c r="N113" s="109">
        <v>8.274</v>
      </c>
      <c r="O113" s="109">
        <v>13.8</v>
      </c>
      <c r="P113" s="190">
        <f t="shared" si="39"/>
        <v>5.526000000000002</v>
      </c>
      <c r="Q113" s="151">
        <f t="shared" si="40"/>
        <v>332.3889000000001</v>
      </c>
      <c r="R113" s="115">
        <v>62</v>
      </c>
      <c r="S113" s="147"/>
    </row>
    <row r="114" spans="1:19" ht="15">
      <c r="A114" s="115">
        <v>63</v>
      </c>
      <c r="B114" s="178">
        <v>46.2</v>
      </c>
      <c r="C114" s="109">
        <v>88.214</v>
      </c>
      <c r="D114" s="109">
        <v>91.02</v>
      </c>
      <c r="E114" s="175">
        <f t="shared" si="32"/>
        <v>2.8059999999999974</v>
      </c>
      <c r="F114" s="175">
        <f t="shared" si="33"/>
        <v>8.299</v>
      </c>
      <c r="G114" s="151">
        <f t="shared" si="34"/>
        <v>340.17601</v>
      </c>
      <c r="H114" s="151">
        <f t="shared" si="35"/>
        <v>212.37141</v>
      </c>
      <c r="I114" s="151">
        <f t="shared" si="31"/>
        <v>127.8046</v>
      </c>
      <c r="J114" s="151">
        <f t="shared" si="36"/>
        <v>340.17601</v>
      </c>
      <c r="K114" s="151">
        <f t="shared" si="37"/>
        <v>5.2206</v>
      </c>
      <c r="L114" s="151">
        <f t="shared" si="38"/>
        <v>213.99239400000002</v>
      </c>
      <c r="M114" s="154"/>
      <c r="N114" s="109">
        <v>57.257</v>
      </c>
      <c r="O114" s="109">
        <v>62.75</v>
      </c>
      <c r="P114" s="190">
        <f t="shared" si="39"/>
        <v>5.493000000000002</v>
      </c>
      <c r="Q114" s="151">
        <f t="shared" si="40"/>
        <v>330.4039500000001</v>
      </c>
      <c r="R114" s="115">
        <v>63</v>
      </c>
      <c r="S114" s="147"/>
    </row>
    <row r="115" spans="1:19" ht="15">
      <c r="A115" s="155">
        <v>64</v>
      </c>
      <c r="B115" s="178">
        <v>34.6</v>
      </c>
      <c r="C115" s="111">
        <v>82.238</v>
      </c>
      <c r="D115" s="111">
        <v>88.103</v>
      </c>
      <c r="E115" s="175">
        <f t="shared" si="32"/>
        <v>5.864999999999995</v>
      </c>
      <c r="F115" s="175">
        <f t="shared" si="33"/>
        <v>14.406999999999982</v>
      </c>
      <c r="G115" s="151">
        <f t="shared" si="34"/>
        <v>590.5429299999993</v>
      </c>
      <c r="H115" s="151">
        <f t="shared" si="35"/>
        <v>368.67512999999957</v>
      </c>
      <c r="I115" s="151">
        <f t="shared" si="31"/>
        <v>221.86779999999973</v>
      </c>
      <c r="J115" s="151">
        <f t="shared" si="36"/>
        <v>590.5429299999993</v>
      </c>
      <c r="K115" s="151">
        <f t="shared" si="37"/>
        <v>3.9098</v>
      </c>
      <c r="L115" s="151">
        <f t="shared" si="38"/>
        <v>160.26270200000002</v>
      </c>
      <c r="M115" s="154"/>
      <c r="N115" s="109">
        <v>74.79</v>
      </c>
      <c r="O115" s="109">
        <v>83.332</v>
      </c>
      <c r="P115" s="190">
        <f t="shared" si="39"/>
        <v>8.541999999999987</v>
      </c>
      <c r="Q115" s="151">
        <f t="shared" si="40"/>
        <v>513.8012999999992</v>
      </c>
      <c r="R115" s="115">
        <v>64</v>
      </c>
      <c r="S115" s="147"/>
    </row>
    <row r="116" spans="1:19" ht="15">
      <c r="A116" s="115">
        <v>65</v>
      </c>
      <c r="B116" s="178">
        <v>31.2</v>
      </c>
      <c r="C116" s="111">
        <v>339</v>
      </c>
      <c r="D116" s="111">
        <v>341</v>
      </c>
      <c r="E116" s="175">
        <f t="shared" si="32"/>
        <v>2</v>
      </c>
      <c r="F116" s="175">
        <f t="shared" si="33"/>
        <v>4</v>
      </c>
      <c r="G116" s="151">
        <f t="shared" si="34"/>
        <v>163.96</v>
      </c>
      <c r="H116" s="151">
        <f t="shared" si="35"/>
        <v>102.36</v>
      </c>
      <c r="I116" s="151">
        <f t="shared" si="31"/>
        <v>61.6</v>
      </c>
      <c r="J116" s="151">
        <f t="shared" si="36"/>
        <v>163.96</v>
      </c>
      <c r="K116" s="151">
        <f t="shared" si="37"/>
        <v>3.5256</v>
      </c>
      <c r="L116" s="151">
        <f t="shared" si="38"/>
        <v>144.514344</v>
      </c>
      <c r="M116" s="154"/>
      <c r="N116" s="111">
        <v>16</v>
      </c>
      <c r="O116" s="111">
        <v>18</v>
      </c>
      <c r="P116" s="190">
        <f t="shared" si="39"/>
        <v>2</v>
      </c>
      <c r="Q116" s="151">
        <f t="shared" si="40"/>
        <v>120.3</v>
      </c>
      <c r="R116" s="115">
        <v>65</v>
      </c>
      <c r="S116" s="147"/>
    </row>
    <row r="117" spans="1:19" ht="15">
      <c r="A117" s="115">
        <v>66</v>
      </c>
      <c r="B117" s="178">
        <v>30.9</v>
      </c>
      <c r="C117" s="108">
        <v>157.62</v>
      </c>
      <c r="D117" s="108">
        <v>164.137</v>
      </c>
      <c r="E117" s="175">
        <f t="shared" si="32"/>
        <v>6.516999999999996</v>
      </c>
      <c r="F117" s="175">
        <f t="shared" si="33"/>
        <v>9.757999999999996</v>
      </c>
      <c r="G117" s="151">
        <f t="shared" si="34"/>
        <v>399.9804199999998</v>
      </c>
      <c r="H117" s="151">
        <f t="shared" si="35"/>
        <v>249.7072199999999</v>
      </c>
      <c r="I117" s="151">
        <f t="shared" si="31"/>
        <v>150.27319999999995</v>
      </c>
      <c r="J117" s="151">
        <f t="shared" si="36"/>
        <v>399.98041999999987</v>
      </c>
      <c r="K117" s="151">
        <f t="shared" si="37"/>
        <v>3.4917</v>
      </c>
      <c r="L117" s="151">
        <f t="shared" si="38"/>
        <v>143.124783</v>
      </c>
      <c r="M117" s="154"/>
      <c r="N117" s="113">
        <v>85.04</v>
      </c>
      <c r="O117" s="113">
        <v>88.281</v>
      </c>
      <c r="P117" s="190">
        <f t="shared" si="39"/>
        <v>3.2409999999999997</v>
      </c>
      <c r="Q117" s="151">
        <f t="shared" si="40"/>
        <v>194.94615</v>
      </c>
      <c r="R117" s="115">
        <v>66</v>
      </c>
      <c r="S117" s="147"/>
    </row>
    <row r="118" spans="1:19" ht="15">
      <c r="A118" s="115">
        <v>67</v>
      </c>
      <c r="B118" s="178">
        <v>46.2</v>
      </c>
      <c r="C118" s="109">
        <v>35.165</v>
      </c>
      <c r="D118" s="109">
        <v>35.437</v>
      </c>
      <c r="E118" s="175">
        <f t="shared" si="32"/>
        <v>0.27199999999999847</v>
      </c>
      <c r="F118" s="175">
        <f t="shared" si="33"/>
        <v>0.4969999999999981</v>
      </c>
      <c r="G118" s="151">
        <f t="shared" si="34"/>
        <v>20.372029999999924</v>
      </c>
      <c r="H118" s="151">
        <f t="shared" si="35"/>
        <v>12.718229999999952</v>
      </c>
      <c r="I118" s="151">
        <f t="shared" si="31"/>
        <v>7.653799999999971</v>
      </c>
      <c r="J118" s="151">
        <f t="shared" si="36"/>
        <v>20.372029999999924</v>
      </c>
      <c r="K118" s="151">
        <f t="shared" si="37"/>
        <v>5.2206</v>
      </c>
      <c r="L118" s="151">
        <f t="shared" si="38"/>
        <v>213.99239400000002</v>
      </c>
      <c r="M118" s="154"/>
      <c r="N118" s="109">
        <v>10.44</v>
      </c>
      <c r="O118" s="109">
        <v>10.665</v>
      </c>
      <c r="P118" s="190">
        <f t="shared" si="39"/>
        <v>0.22499999999999964</v>
      </c>
      <c r="Q118" s="151">
        <f t="shared" si="40"/>
        <v>13.533749999999978</v>
      </c>
      <c r="R118" s="157">
        <v>67</v>
      </c>
      <c r="S118" s="147"/>
    </row>
    <row r="119" spans="1:19" ht="15">
      <c r="A119" s="155">
        <v>68</v>
      </c>
      <c r="B119" s="178">
        <v>34.7</v>
      </c>
      <c r="C119" s="109">
        <v>61.323</v>
      </c>
      <c r="D119" s="109">
        <v>70</v>
      </c>
      <c r="E119" s="175">
        <f t="shared" si="32"/>
        <v>8.677</v>
      </c>
      <c r="F119" s="175">
        <f t="shared" si="33"/>
        <v>9.110000000000007</v>
      </c>
      <c r="G119" s="151">
        <f t="shared" si="34"/>
        <v>373.4189000000003</v>
      </c>
      <c r="H119" s="151">
        <f t="shared" si="35"/>
        <v>233.12490000000017</v>
      </c>
      <c r="I119" s="151">
        <f t="shared" si="31"/>
        <v>140.2940000000001</v>
      </c>
      <c r="J119" s="151">
        <f t="shared" si="36"/>
        <v>373.41890000000024</v>
      </c>
      <c r="K119" s="151">
        <f t="shared" si="37"/>
        <v>3.9211000000000005</v>
      </c>
      <c r="L119" s="151">
        <f t="shared" si="38"/>
        <v>160.72588900000002</v>
      </c>
      <c r="M119" s="154"/>
      <c r="N119" s="109">
        <v>64.567</v>
      </c>
      <c r="O119" s="109">
        <v>65</v>
      </c>
      <c r="P119" s="190">
        <f t="shared" si="39"/>
        <v>0.43300000000000693</v>
      </c>
      <c r="Q119" s="151">
        <f t="shared" si="40"/>
        <v>26.044950000000416</v>
      </c>
      <c r="R119" s="115">
        <v>68</v>
      </c>
      <c r="S119" s="147"/>
    </row>
    <row r="120" spans="1:19" ht="15">
      <c r="A120" s="192">
        <v>69</v>
      </c>
      <c r="B120" s="178">
        <v>31.7</v>
      </c>
      <c r="C120" s="111">
        <v>31</v>
      </c>
      <c r="D120" s="111">
        <v>31</v>
      </c>
      <c r="E120" s="175">
        <f t="shared" si="32"/>
        <v>0</v>
      </c>
      <c r="F120" s="175">
        <f t="shared" si="33"/>
        <v>0</v>
      </c>
      <c r="G120" s="151">
        <f t="shared" si="34"/>
        <v>0</v>
      </c>
      <c r="H120" s="151">
        <f t="shared" si="35"/>
        <v>0</v>
      </c>
      <c r="I120" s="151">
        <f t="shared" si="31"/>
        <v>0</v>
      </c>
      <c r="J120" s="151">
        <f t="shared" si="36"/>
        <v>0</v>
      </c>
      <c r="K120" s="151">
        <f t="shared" si="37"/>
        <v>3.5821</v>
      </c>
      <c r="L120" s="151">
        <f t="shared" si="38"/>
        <v>146.83027900000002</v>
      </c>
      <c r="M120" s="154"/>
      <c r="N120" s="109">
        <v>30.6</v>
      </c>
      <c r="O120" s="109">
        <v>30.6</v>
      </c>
      <c r="P120" s="190">
        <f t="shared" si="39"/>
        <v>0</v>
      </c>
      <c r="Q120" s="151">
        <f t="shared" si="40"/>
        <v>0</v>
      </c>
      <c r="R120" s="115">
        <v>69</v>
      </c>
      <c r="S120" s="147"/>
    </row>
    <row r="121" spans="1:19" ht="15">
      <c r="A121" s="153">
        <v>70</v>
      </c>
      <c r="B121" s="193">
        <v>30.9</v>
      </c>
      <c r="C121" s="111">
        <v>31.42</v>
      </c>
      <c r="D121" s="111">
        <v>34.373</v>
      </c>
      <c r="E121" s="175">
        <f t="shared" si="32"/>
        <v>2.952999999999996</v>
      </c>
      <c r="F121" s="175">
        <f t="shared" si="33"/>
        <v>6.234999999999996</v>
      </c>
      <c r="G121" s="151">
        <f t="shared" si="34"/>
        <v>255.57264999999984</v>
      </c>
      <c r="H121" s="151">
        <f t="shared" si="35"/>
        <v>159.5536499999999</v>
      </c>
      <c r="I121" s="151">
        <f t="shared" si="31"/>
        <v>96.01899999999993</v>
      </c>
      <c r="J121" s="151">
        <f t="shared" si="36"/>
        <v>255.57264999999984</v>
      </c>
      <c r="K121" s="151">
        <f t="shared" si="37"/>
        <v>3.4917</v>
      </c>
      <c r="L121" s="151">
        <f t="shared" si="38"/>
        <v>143.124783</v>
      </c>
      <c r="M121" s="154"/>
      <c r="N121" s="109">
        <v>23.971</v>
      </c>
      <c r="O121" s="109">
        <v>27.253</v>
      </c>
      <c r="P121" s="190">
        <f t="shared" si="39"/>
        <v>3.282</v>
      </c>
      <c r="Q121" s="151">
        <f t="shared" si="40"/>
        <v>197.4123</v>
      </c>
      <c r="R121" s="153">
        <v>70</v>
      </c>
      <c r="S121" s="147"/>
    </row>
    <row r="122" spans="1:19" ht="15">
      <c r="A122" s="156"/>
      <c r="B122" s="115">
        <f>SUM(B102:B121)</f>
        <v>719.3000000000001</v>
      </c>
      <c r="C122" s="115" t="s">
        <v>10</v>
      </c>
      <c r="D122" s="115"/>
      <c r="E122" s="180">
        <f>SUM(E102:E121)</f>
        <v>79.75100000000003</v>
      </c>
      <c r="F122" s="158">
        <f>SUM(F102:F121)</f>
        <v>144.20700000000005</v>
      </c>
      <c r="G122" s="151">
        <f t="shared" si="34"/>
        <v>5911.044930000003</v>
      </c>
      <c r="H122" s="151">
        <f t="shared" si="35"/>
        <v>3690.2571300000013</v>
      </c>
      <c r="I122" s="151">
        <f t="shared" si="31"/>
        <v>2220.787800000001</v>
      </c>
      <c r="J122" s="151">
        <f t="shared" si="36"/>
        <v>5911.044930000002</v>
      </c>
      <c r="K122" s="151">
        <f t="shared" si="37"/>
        <v>81.28090000000002</v>
      </c>
      <c r="L122" s="151">
        <f t="shared" si="38"/>
        <v>3331.704091000001</v>
      </c>
      <c r="M122" s="154"/>
      <c r="N122" s="115" t="s">
        <v>10</v>
      </c>
      <c r="O122" s="115"/>
      <c r="P122" s="194">
        <f>SUM(P102:P121)</f>
        <v>64.45600000000003</v>
      </c>
      <c r="Q122" s="151">
        <f t="shared" si="40"/>
        <v>3877.028400000002</v>
      </c>
      <c r="R122" s="147"/>
      <c r="S122" s="147"/>
    </row>
    <row r="123" spans="1:17" ht="15.75">
      <c r="A123" s="28"/>
      <c r="B123" s="145">
        <f>B122+B91+B58+B29</f>
        <v>719.3000000000001</v>
      </c>
      <c r="C123" s="43"/>
      <c r="D123" s="10" t="s">
        <v>21</v>
      </c>
      <c r="E123" s="10"/>
      <c r="F123" s="67"/>
      <c r="G123" s="10"/>
      <c r="I123" s="10"/>
      <c r="J123" s="10"/>
      <c r="K123" s="15"/>
      <c r="L123" s="200">
        <f>L122+L85+L52+L23</f>
        <v>12263.339012</v>
      </c>
      <c r="M123" s="15"/>
      <c r="N123" s="10"/>
      <c r="O123" s="10"/>
      <c r="P123" s="10"/>
      <c r="Q123" s="10"/>
    </row>
    <row r="124" spans="1:17" ht="15.75">
      <c r="A124" s="28"/>
      <c r="B124" s="32"/>
      <c r="C124" s="32"/>
      <c r="D124" s="36" t="s">
        <v>28</v>
      </c>
      <c r="E124" s="89">
        <f>E122+E85+E52+E23</f>
        <v>274.434</v>
      </c>
      <c r="F124" s="34"/>
      <c r="G124" s="199">
        <f>G122+G85+G52+G23</f>
        <v>20175.81087</v>
      </c>
      <c r="H124" s="199">
        <f>H122+H85+H52+H23</f>
        <v>12595.73067</v>
      </c>
      <c r="I124" s="144">
        <f>I122+I85+I52+I23</f>
        <v>7580.0802</v>
      </c>
      <c r="J124" s="58"/>
      <c r="K124" s="58"/>
      <c r="L124" s="58"/>
      <c r="M124" s="58"/>
      <c r="N124" s="32"/>
      <c r="O124" s="28"/>
      <c r="P124" s="34" t="s">
        <v>4</v>
      </c>
      <c r="Q124" s="58" t="s">
        <v>6</v>
      </c>
    </row>
    <row r="125" spans="1:19" ht="15.75">
      <c r="A125" s="28"/>
      <c r="B125" s="137">
        <v>2649.2</v>
      </c>
      <c r="C125" s="137" t="s">
        <v>10</v>
      </c>
      <c r="D125" s="138" t="s">
        <v>12</v>
      </c>
      <c r="E125" s="136"/>
      <c r="F125" s="136">
        <f>F122+F85+F52+F23</f>
        <v>492.213</v>
      </c>
      <c r="G125" s="139">
        <f aca="true" t="shared" si="41" ref="G125:K125">G122+G91+G58+G29</f>
        <v>5911.044930000003</v>
      </c>
      <c r="H125" s="139">
        <f t="shared" si="41"/>
        <v>3690.2571300000013</v>
      </c>
      <c r="I125" s="139">
        <f t="shared" si="41"/>
        <v>2220.787800000001</v>
      </c>
      <c r="J125" s="139">
        <f t="shared" si="41"/>
        <v>5911.044930000002</v>
      </c>
      <c r="K125" s="139">
        <f t="shared" si="41"/>
        <v>81.28090000000002</v>
      </c>
      <c r="L125" s="139">
        <f>G124+L123</f>
        <v>32439.149882</v>
      </c>
      <c r="M125" s="140"/>
      <c r="N125" s="19" t="s">
        <v>10</v>
      </c>
      <c r="O125" s="28"/>
      <c r="P125" s="136">
        <f>P122+P85+P52+P23</f>
        <v>217.77900000000005</v>
      </c>
      <c r="Q125" s="88">
        <f>Q122+Q85+Q52+Q23</f>
        <v>13099.406850000003</v>
      </c>
      <c r="S125" s="2"/>
    </row>
    <row r="126" spans="1:17" ht="15.75">
      <c r="A126" s="28"/>
      <c r="B126" s="138"/>
      <c r="C126" s="138" t="s">
        <v>23</v>
      </c>
      <c r="D126" s="138" t="s">
        <v>15</v>
      </c>
      <c r="E126" s="138" t="s">
        <v>13</v>
      </c>
      <c r="F126" s="138">
        <v>792</v>
      </c>
      <c r="G126" s="138"/>
      <c r="H126" s="138"/>
      <c r="I126" s="138"/>
      <c r="J126" s="138"/>
      <c r="K126" s="138" t="s">
        <v>24</v>
      </c>
      <c r="L126" s="139">
        <v>32464.08</v>
      </c>
      <c r="M126" s="105"/>
      <c r="N126" s="43"/>
      <c r="O126" s="28" t="s">
        <v>19</v>
      </c>
      <c r="P126" s="28"/>
      <c r="Q126" s="28"/>
    </row>
    <row r="127" spans="1:17" ht="15.75">
      <c r="A127" s="28"/>
      <c r="B127" s="138"/>
      <c r="C127" s="138"/>
      <c r="D127" s="138"/>
      <c r="E127" s="138" t="s">
        <v>7</v>
      </c>
      <c r="F127" s="136">
        <f>F126-F125</f>
        <v>299.787</v>
      </c>
      <c r="G127" s="138"/>
      <c r="H127" s="138"/>
      <c r="I127" s="138"/>
      <c r="J127" s="138"/>
      <c r="K127" s="141"/>
      <c r="L127" s="139">
        <f>L126-L125</f>
        <v>24.93011800000022</v>
      </c>
      <c r="M127" s="105"/>
      <c r="N127" s="54"/>
      <c r="O127" s="28" t="s">
        <v>18</v>
      </c>
      <c r="P127" s="28"/>
      <c r="Q127" s="28"/>
    </row>
    <row r="128" spans="1:17" ht="15.75">
      <c r="A128" s="28"/>
      <c r="B128" s="142"/>
      <c r="C128" s="142"/>
      <c r="D128" s="142"/>
      <c r="E128" s="142" t="s">
        <v>6</v>
      </c>
      <c r="F128" s="17">
        <f>F127*40.99</f>
        <v>12288.26913</v>
      </c>
      <c r="G128" s="142"/>
      <c r="H128" s="142"/>
      <c r="I128" s="142"/>
      <c r="J128" s="142"/>
      <c r="K128" s="143" t="s">
        <v>33</v>
      </c>
      <c r="L128" s="144"/>
      <c r="M128" s="105"/>
      <c r="N128" s="55"/>
      <c r="O128" s="28" t="s">
        <v>17</v>
      </c>
      <c r="P128" s="28"/>
      <c r="Q128" s="28"/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"/>
  <sheetViews>
    <sheetView workbookViewId="0" topLeftCell="A7">
      <selection activeCell="F126" sqref="F126"/>
    </sheetView>
  </sheetViews>
  <sheetFormatPr defaultColWidth="9.140625" defaultRowHeight="15"/>
  <cols>
    <col min="1" max="1" width="3.57421875" style="0" customWidth="1"/>
    <col min="2" max="2" width="5.28125" style="0" customWidth="1"/>
    <col min="3" max="3" width="7.8515625" style="0" customWidth="1"/>
    <col min="4" max="4" width="8.57421875" style="0" customWidth="1"/>
    <col min="5" max="6" width="8.00390625" style="0" customWidth="1"/>
    <col min="7" max="7" width="8.421875" style="0" customWidth="1"/>
    <col min="8" max="8" width="7.7109375" style="0" customWidth="1"/>
    <col min="9" max="9" width="8.140625" style="0" customWidth="1"/>
    <col min="10" max="10" width="8.421875" style="0" customWidth="1"/>
    <col min="11" max="11" width="6.7109375" style="0" customWidth="1"/>
    <col min="12" max="12" width="8.140625" style="0" customWidth="1"/>
    <col min="13" max="13" width="1.1484375" style="0" customWidth="1"/>
    <col min="14" max="14" width="10.28125" style="0" customWidth="1"/>
    <col min="15" max="15" width="8.57421875" style="0" customWidth="1"/>
    <col min="16" max="16" width="6.421875" style="0" customWidth="1"/>
    <col min="17" max="17" width="7.8515625" style="0" customWidth="1"/>
    <col min="18" max="18" width="4.7109375" style="0" customWidth="1"/>
  </cols>
  <sheetData>
    <row r="1" spans="1:18" ht="15">
      <c r="A1" s="146" t="s">
        <v>5</v>
      </c>
      <c r="B1" s="146"/>
      <c r="C1" s="146"/>
      <c r="D1" s="115" t="s">
        <v>104</v>
      </c>
      <c r="E1" s="146" t="s">
        <v>31</v>
      </c>
      <c r="F1" s="146"/>
      <c r="G1" s="115" t="s">
        <v>6</v>
      </c>
      <c r="H1" s="115" t="s">
        <v>27</v>
      </c>
      <c r="I1" s="115" t="s">
        <v>26</v>
      </c>
      <c r="J1" s="115" t="s">
        <v>6</v>
      </c>
      <c r="K1" s="115" t="s">
        <v>29</v>
      </c>
      <c r="L1" s="115" t="s">
        <v>6</v>
      </c>
      <c r="M1" s="146"/>
      <c r="N1" s="146" t="s">
        <v>8</v>
      </c>
      <c r="O1" s="146"/>
      <c r="P1" s="115" t="s">
        <v>104</v>
      </c>
      <c r="Q1" s="146" t="s">
        <v>31</v>
      </c>
      <c r="R1" s="147"/>
    </row>
    <row r="2" spans="1:20" ht="15">
      <c r="A2" s="115" t="s">
        <v>0</v>
      </c>
      <c r="B2" s="115" t="s">
        <v>1</v>
      </c>
      <c r="C2" s="115" t="s">
        <v>2</v>
      </c>
      <c r="D2" s="115" t="s">
        <v>3</v>
      </c>
      <c r="E2" s="148" t="s">
        <v>4</v>
      </c>
      <c r="F2" s="148" t="s">
        <v>11</v>
      </c>
      <c r="G2" s="115">
        <v>40.99</v>
      </c>
      <c r="H2" s="115">
        <v>25.59</v>
      </c>
      <c r="I2" s="115">
        <v>15.4</v>
      </c>
      <c r="J2" s="115" t="s">
        <v>14</v>
      </c>
      <c r="K2" s="115" t="s">
        <v>107</v>
      </c>
      <c r="L2" s="115" t="s">
        <v>22</v>
      </c>
      <c r="M2" s="146"/>
      <c r="N2" s="115" t="s">
        <v>2</v>
      </c>
      <c r="O2" s="115" t="s">
        <v>25</v>
      </c>
      <c r="P2" s="148" t="s">
        <v>4</v>
      </c>
      <c r="Q2" s="115">
        <v>60.15</v>
      </c>
      <c r="R2" s="115" t="s">
        <v>0</v>
      </c>
      <c r="T2">
        <v>0.03465</v>
      </c>
    </row>
    <row r="3" spans="1:18" ht="15">
      <c r="A3" s="149">
        <v>1</v>
      </c>
      <c r="B3" s="115">
        <v>31.3</v>
      </c>
      <c r="C3" s="113">
        <v>42.391</v>
      </c>
      <c r="D3" s="113">
        <v>45.485</v>
      </c>
      <c r="E3" s="109">
        <f>D3-C3</f>
        <v>3.094000000000001</v>
      </c>
      <c r="F3" s="109">
        <f>E3+P3</f>
        <v>5.704000000000001</v>
      </c>
      <c r="G3" s="150">
        <f>40.99*F3</f>
        <v>233.80696000000003</v>
      </c>
      <c r="H3" s="150">
        <f>25.59*F3</f>
        <v>145.96536</v>
      </c>
      <c r="I3" s="150">
        <f aca="true" t="shared" si="0" ref="I3:I23">15.4*F3</f>
        <v>87.84160000000001</v>
      </c>
      <c r="J3" s="150">
        <f>H3+I3</f>
        <v>233.80696</v>
      </c>
      <c r="K3" s="151">
        <f>0.03465*B3:B4</f>
        <v>1.084545</v>
      </c>
      <c r="L3" s="151">
        <f>40.99*K3</f>
        <v>44.455499550000006</v>
      </c>
      <c r="M3" s="152"/>
      <c r="N3" s="109">
        <v>40.307</v>
      </c>
      <c r="O3" s="109">
        <v>42.917</v>
      </c>
      <c r="P3" s="109">
        <f>O3-N3</f>
        <v>2.6099999999999994</v>
      </c>
      <c r="Q3" s="151">
        <f>60.15*P3</f>
        <v>156.99149999999997</v>
      </c>
      <c r="R3" s="153">
        <v>1</v>
      </c>
    </row>
    <row r="4" spans="1:18" ht="15">
      <c r="A4" s="149">
        <v>2</v>
      </c>
      <c r="B4" s="115">
        <v>31.1</v>
      </c>
      <c r="C4" s="111">
        <v>39.346</v>
      </c>
      <c r="D4" s="113">
        <v>42.744</v>
      </c>
      <c r="E4" s="109">
        <f aca="true" t="shared" si="1" ref="E4:E22">D4-C4</f>
        <v>3.3980000000000032</v>
      </c>
      <c r="F4" s="109">
        <f aca="true" t="shared" si="2" ref="F4:F22">E4+P4</f>
        <v>11.982999999999997</v>
      </c>
      <c r="G4" s="150">
        <f aca="true" t="shared" si="3" ref="G4:G22">40.99*F4</f>
        <v>491.1831699999999</v>
      </c>
      <c r="H4" s="150">
        <f aca="true" t="shared" si="4" ref="H4:H23">25.59*F4</f>
        <v>306.64496999999994</v>
      </c>
      <c r="I4" s="150">
        <f t="shared" si="0"/>
        <v>184.53819999999996</v>
      </c>
      <c r="J4" s="150">
        <f aca="true" t="shared" si="5" ref="J4:J23">H4+I4</f>
        <v>491.1831699999999</v>
      </c>
      <c r="K4" s="151">
        <f aca="true" t="shared" si="6" ref="K4:K23">0.03465*B4:B5</f>
        <v>1.077615</v>
      </c>
      <c r="L4" s="151">
        <f aca="true" t="shared" si="7" ref="L4:L23">40.99*K4</f>
        <v>44.17143885</v>
      </c>
      <c r="M4" s="154"/>
      <c r="N4" s="111">
        <v>116.763</v>
      </c>
      <c r="O4" s="111">
        <v>125.348</v>
      </c>
      <c r="P4" s="109">
        <f aca="true" t="shared" si="8" ref="P4:P22">O4-N4</f>
        <v>8.584999999999994</v>
      </c>
      <c r="Q4" s="151">
        <f aca="true" t="shared" si="9" ref="Q4:Q23">60.15*P4</f>
        <v>516.3877499999996</v>
      </c>
      <c r="R4" s="153">
        <v>2</v>
      </c>
    </row>
    <row r="5" spans="1:18" ht="15">
      <c r="A5" s="115">
        <v>3</v>
      </c>
      <c r="B5" s="115">
        <v>34.7</v>
      </c>
      <c r="C5" s="109">
        <v>174.9</v>
      </c>
      <c r="D5" s="109">
        <v>177.01</v>
      </c>
      <c r="E5" s="109">
        <f t="shared" si="1"/>
        <v>2.109999999999985</v>
      </c>
      <c r="F5" s="109">
        <f t="shared" si="2"/>
        <v>3.4299999999999784</v>
      </c>
      <c r="G5" s="150">
        <f t="shared" si="3"/>
        <v>140.5956999999991</v>
      </c>
      <c r="H5" s="150">
        <f t="shared" si="4"/>
        <v>87.77369999999945</v>
      </c>
      <c r="I5" s="150">
        <f t="shared" si="0"/>
        <v>52.82199999999967</v>
      </c>
      <c r="J5" s="150">
        <f t="shared" si="5"/>
        <v>140.5956999999991</v>
      </c>
      <c r="K5" s="151">
        <f t="shared" si="6"/>
        <v>1.202355</v>
      </c>
      <c r="L5" s="151">
        <f t="shared" si="7"/>
        <v>49.28453145</v>
      </c>
      <c r="M5" s="154"/>
      <c r="N5" s="109">
        <v>195.22</v>
      </c>
      <c r="O5" s="109">
        <v>196.54</v>
      </c>
      <c r="P5" s="109">
        <f t="shared" si="8"/>
        <v>1.3199999999999932</v>
      </c>
      <c r="Q5" s="151">
        <f t="shared" si="9"/>
        <v>79.39799999999958</v>
      </c>
      <c r="R5" s="115">
        <v>3</v>
      </c>
    </row>
    <row r="6" spans="1:18" ht="15">
      <c r="A6" s="155">
        <v>4</v>
      </c>
      <c r="B6" s="115">
        <v>45.9</v>
      </c>
      <c r="C6" s="111">
        <v>47.6</v>
      </c>
      <c r="D6" s="111">
        <v>51.283</v>
      </c>
      <c r="E6" s="109">
        <f t="shared" si="1"/>
        <v>3.683</v>
      </c>
      <c r="F6" s="109">
        <f t="shared" si="2"/>
        <v>6.825000000000003</v>
      </c>
      <c r="G6" s="150">
        <f t="shared" si="3"/>
        <v>279.7567500000001</v>
      </c>
      <c r="H6" s="150">
        <f t="shared" si="4"/>
        <v>174.65175000000008</v>
      </c>
      <c r="I6" s="150">
        <f t="shared" si="0"/>
        <v>105.10500000000005</v>
      </c>
      <c r="J6" s="150">
        <f t="shared" si="5"/>
        <v>279.7567500000001</v>
      </c>
      <c r="K6" s="151">
        <f t="shared" si="6"/>
        <v>1.590435</v>
      </c>
      <c r="L6" s="151">
        <f t="shared" si="7"/>
        <v>65.19193065</v>
      </c>
      <c r="M6" s="154"/>
      <c r="N6" s="111">
        <v>44.887</v>
      </c>
      <c r="O6" s="111">
        <v>48.029</v>
      </c>
      <c r="P6" s="109">
        <f t="shared" si="8"/>
        <v>3.142000000000003</v>
      </c>
      <c r="Q6" s="151">
        <f t="shared" si="9"/>
        <v>188.99130000000017</v>
      </c>
      <c r="R6" s="115">
        <v>4</v>
      </c>
    </row>
    <row r="7" spans="1:18" ht="15">
      <c r="A7" s="153">
        <v>5</v>
      </c>
      <c r="B7" s="156">
        <v>31</v>
      </c>
      <c r="C7" s="111">
        <v>152</v>
      </c>
      <c r="D7" s="111">
        <v>152</v>
      </c>
      <c r="E7" s="109">
        <f t="shared" si="1"/>
        <v>0</v>
      </c>
      <c r="F7" s="109">
        <f t="shared" si="2"/>
        <v>0.3810000000000002</v>
      </c>
      <c r="G7" s="150">
        <f t="shared" si="3"/>
        <v>15.61719000000001</v>
      </c>
      <c r="H7" s="150">
        <f t="shared" si="4"/>
        <v>9.749790000000006</v>
      </c>
      <c r="I7" s="150">
        <f t="shared" si="0"/>
        <v>5.8674000000000035</v>
      </c>
      <c r="J7" s="150">
        <f t="shared" si="5"/>
        <v>15.61719000000001</v>
      </c>
      <c r="K7" s="151">
        <f t="shared" si="6"/>
        <v>1.07415</v>
      </c>
      <c r="L7" s="151">
        <f t="shared" si="7"/>
        <v>44.0294085</v>
      </c>
      <c r="M7" s="154"/>
      <c r="N7" s="111">
        <v>216.219</v>
      </c>
      <c r="O7" s="111">
        <v>216.6</v>
      </c>
      <c r="P7" s="109">
        <f t="shared" si="8"/>
        <v>0.3810000000000002</v>
      </c>
      <c r="Q7" s="151">
        <f t="shared" si="9"/>
        <v>22.917150000000014</v>
      </c>
      <c r="R7" s="153">
        <v>5</v>
      </c>
    </row>
    <row r="8" spans="1:18" ht="15">
      <c r="A8" s="153">
        <v>6</v>
      </c>
      <c r="B8" s="115">
        <v>31.2</v>
      </c>
      <c r="C8" s="111">
        <v>12.004</v>
      </c>
      <c r="D8" s="111">
        <v>13.32</v>
      </c>
      <c r="E8" s="109">
        <f t="shared" si="1"/>
        <v>1.3160000000000007</v>
      </c>
      <c r="F8" s="109">
        <f t="shared" si="2"/>
        <v>2.4160000000000013</v>
      </c>
      <c r="G8" s="150">
        <f t="shared" si="3"/>
        <v>99.03184000000006</v>
      </c>
      <c r="H8" s="150">
        <f t="shared" si="4"/>
        <v>61.82544000000003</v>
      </c>
      <c r="I8" s="150">
        <f t="shared" si="0"/>
        <v>37.20640000000002</v>
      </c>
      <c r="J8" s="150">
        <f t="shared" si="5"/>
        <v>99.03184000000005</v>
      </c>
      <c r="K8" s="151">
        <f t="shared" si="6"/>
        <v>1.08108</v>
      </c>
      <c r="L8" s="151">
        <f t="shared" si="7"/>
        <v>44.31346920000001</v>
      </c>
      <c r="M8" s="154"/>
      <c r="N8" s="111">
        <v>7.72</v>
      </c>
      <c r="O8" s="111">
        <v>8.82</v>
      </c>
      <c r="P8" s="109">
        <f t="shared" si="8"/>
        <v>1.1000000000000005</v>
      </c>
      <c r="Q8" s="151">
        <f t="shared" si="9"/>
        <v>66.16500000000003</v>
      </c>
      <c r="R8" s="153">
        <v>6</v>
      </c>
    </row>
    <row r="9" spans="1:18" ht="15">
      <c r="A9" s="115">
        <v>7</v>
      </c>
      <c r="B9" s="115">
        <v>34.6</v>
      </c>
      <c r="C9" s="111">
        <v>102.916</v>
      </c>
      <c r="D9" s="111">
        <v>108.877</v>
      </c>
      <c r="E9" s="109">
        <f t="shared" si="1"/>
        <v>5.9609999999999985</v>
      </c>
      <c r="F9" s="109">
        <f t="shared" si="2"/>
        <v>9.765999999999991</v>
      </c>
      <c r="G9" s="150">
        <f t="shared" si="3"/>
        <v>400.30833999999965</v>
      </c>
      <c r="H9" s="150">
        <f t="shared" si="4"/>
        <v>249.91193999999976</v>
      </c>
      <c r="I9" s="150">
        <f t="shared" si="0"/>
        <v>150.39639999999986</v>
      </c>
      <c r="J9" s="150">
        <f t="shared" si="5"/>
        <v>400.3083399999996</v>
      </c>
      <c r="K9" s="151">
        <f t="shared" si="6"/>
        <v>1.19889</v>
      </c>
      <c r="L9" s="151">
        <f t="shared" si="7"/>
        <v>49.142501100000004</v>
      </c>
      <c r="M9" s="154"/>
      <c r="N9" s="109">
        <v>64.805</v>
      </c>
      <c r="O9" s="109">
        <v>68.61</v>
      </c>
      <c r="P9" s="109">
        <f t="shared" si="8"/>
        <v>3.8049999999999926</v>
      </c>
      <c r="Q9" s="151">
        <f t="shared" si="9"/>
        <v>228.87074999999956</v>
      </c>
      <c r="R9" s="153">
        <v>7</v>
      </c>
    </row>
    <row r="10" spans="1:18" ht="15">
      <c r="A10" s="153">
        <v>8</v>
      </c>
      <c r="B10" s="115">
        <v>45.9</v>
      </c>
      <c r="C10" s="111">
        <v>0.8</v>
      </c>
      <c r="D10" s="111">
        <v>0.8</v>
      </c>
      <c r="E10" s="109">
        <f t="shared" si="1"/>
        <v>0</v>
      </c>
      <c r="F10" s="109">
        <f t="shared" si="2"/>
        <v>0</v>
      </c>
      <c r="G10" s="150">
        <f t="shared" si="3"/>
        <v>0</v>
      </c>
      <c r="H10" s="150">
        <f t="shared" si="4"/>
        <v>0</v>
      </c>
      <c r="I10" s="150">
        <f t="shared" si="0"/>
        <v>0</v>
      </c>
      <c r="J10" s="150">
        <f t="shared" si="5"/>
        <v>0</v>
      </c>
      <c r="K10" s="151">
        <f t="shared" si="6"/>
        <v>1.590435</v>
      </c>
      <c r="L10" s="151">
        <f t="shared" si="7"/>
        <v>65.19193065</v>
      </c>
      <c r="M10" s="154"/>
      <c r="N10" s="109">
        <v>0.8</v>
      </c>
      <c r="O10" s="109">
        <v>0.8</v>
      </c>
      <c r="P10" s="109">
        <f t="shared" si="8"/>
        <v>0</v>
      </c>
      <c r="Q10" s="151">
        <f t="shared" si="9"/>
        <v>0</v>
      </c>
      <c r="R10" s="153">
        <v>8</v>
      </c>
    </row>
    <row r="11" spans="1:18" ht="15">
      <c r="A11" s="115">
        <v>9</v>
      </c>
      <c r="B11" s="115">
        <v>31.1</v>
      </c>
      <c r="C11" s="109">
        <v>4.948</v>
      </c>
      <c r="D11" s="109">
        <v>5.114</v>
      </c>
      <c r="E11" s="109">
        <f t="shared" si="1"/>
        <v>0.16599999999999948</v>
      </c>
      <c r="F11" s="109">
        <f t="shared" si="2"/>
        <v>0.9520000000000008</v>
      </c>
      <c r="G11" s="150">
        <f t="shared" si="3"/>
        <v>39.02248000000004</v>
      </c>
      <c r="H11" s="150">
        <f t="shared" si="4"/>
        <v>24.36168000000002</v>
      </c>
      <c r="I11" s="150">
        <f t="shared" si="0"/>
        <v>14.660800000000012</v>
      </c>
      <c r="J11" s="150">
        <f t="shared" si="5"/>
        <v>39.02248000000003</v>
      </c>
      <c r="K11" s="151">
        <f t="shared" si="6"/>
        <v>1.077615</v>
      </c>
      <c r="L11" s="151">
        <f t="shared" si="7"/>
        <v>44.17143885</v>
      </c>
      <c r="M11" s="154"/>
      <c r="N11" s="109">
        <v>10.642</v>
      </c>
      <c r="O11" s="109">
        <v>11.428</v>
      </c>
      <c r="P11" s="109">
        <f t="shared" si="8"/>
        <v>0.7860000000000014</v>
      </c>
      <c r="Q11" s="151">
        <f t="shared" si="9"/>
        <v>47.27790000000008</v>
      </c>
      <c r="R11" s="115">
        <v>9</v>
      </c>
    </row>
    <row r="12" spans="1:18" ht="15">
      <c r="A12" s="115">
        <v>10</v>
      </c>
      <c r="B12" s="115">
        <v>31.2</v>
      </c>
      <c r="C12" s="111">
        <v>28.689</v>
      </c>
      <c r="D12" s="111">
        <v>30.189</v>
      </c>
      <c r="E12" s="109">
        <f t="shared" si="1"/>
        <v>1.5</v>
      </c>
      <c r="F12" s="109">
        <f t="shared" si="2"/>
        <v>3.3080000000000034</v>
      </c>
      <c r="G12" s="150">
        <f t="shared" si="3"/>
        <v>135.59492000000014</v>
      </c>
      <c r="H12" s="150">
        <f t="shared" si="4"/>
        <v>84.65172000000008</v>
      </c>
      <c r="I12" s="150">
        <f t="shared" si="0"/>
        <v>50.943200000000054</v>
      </c>
      <c r="J12" s="150">
        <f t="shared" si="5"/>
        <v>135.59492000000014</v>
      </c>
      <c r="K12" s="151">
        <f t="shared" si="6"/>
        <v>1.08108</v>
      </c>
      <c r="L12" s="151">
        <f t="shared" si="7"/>
        <v>44.31346920000001</v>
      </c>
      <c r="M12" s="154"/>
      <c r="N12" s="109">
        <v>31.179</v>
      </c>
      <c r="O12" s="109">
        <v>32.987</v>
      </c>
      <c r="P12" s="109">
        <f t="shared" si="8"/>
        <v>1.8080000000000034</v>
      </c>
      <c r="Q12" s="151">
        <f t="shared" si="9"/>
        <v>108.7512000000002</v>
      </c>
      <c r="R12" s="115">
        <v>10</v>
      </c>
    </row>
    <row r="13" spans="1:18" ht="15">
      <c r="A13" s="115">
        <v>11</v>
      </c>
      <c r="B13" s="115">
        <v>34.9</v>
      </c>
      <c r="C13" s="111">
        <v>75.227</v>
      </c>
      <c r="D13" s="111">
        <v>77.257</v>
      </c>
      <c r="E13" s="109">
        <f t="shared" si="1"/>
        <v>2.030000000000001</v>
      </c>
      <c r="F13" s="109">
        <f t="shared" si="2"/>
        <v>4.399999999999999</v>
      </c>
      <c r="G13" s="150">
        <f t="shared" si="3"/>
        <v>180.35599999999994</v>
      </c>
      <c r="H13" s="150">
        <f t="shared" si="4"/>
        <v>112.59599999999996</v>
      </c>
      <c r="I13" s="150">
        <f t="shared" si="0"/>
        <v>67.75999999999998</v>
      </c>
      <c r="J13" s="150">
        <f t="shared" si="5"/>
        <v>180.35599999999994</v>
      </c>
      <c r="K13" s="151">
        <f t="shared" si="6"/>
        <v>1.209285</v>
      </c>
      <c r="L13" s="151">
        <f t="shared" si="7"/>
        <v>49.56859215</v>
      </c>
      <c r="M13" s="154"/>
      <c r="N13" s="109">
        <v>52.078</v>
      </c>
      <c r="O13" s="109">
        <v>54.448</v>
      </c>
      <c r="P13" s="109">
        <f t="shared" si="8"/>
        <v>2.3699999999999974</v>
      </c>
      <c r="Q13" s="151">
        <f t="shared" si="9"/>
        <v>142.55549999999985</v>
      </c>
      <c r="R13" s="115">
        <v>11</v>
      </c>
    </row>
    <row r="14" spans="1:18" ht="15">
      <c r="A14" s="155">
        <v>12</v>
      </c>
      <c r="B14" s="115">
        <v>46.6</v>
      </c>
      <c r="C14" s="111">
        <v>126.79</v>
      </c>
      <c r="D14" s="111">
        <v>130.574</v>
      </c>
      <c r="E14" s="109">
        <f t="shared" si="1"/>
        <v>3.784000000000006</v>
      </c>
      <c r="F14" s="109">
        <f t="shared" si="2"/>
        <v>10.104</v>
      </c>
      <c r="G14" s="150">
        <f t="shared" si="3"/>
        <v>414.16296</v>
      </c>
      <c r="H14" s="150">
        <f t="shared" si="4"/>
        <v>258.56136</v>
      </c>
      <c r="I14" s="150">
        <f t="shared" si="0"/>
        <v>155.6016</v>
      </c>
      <c r="J14" s="150">
        <f t="shared" si="5"/>
        <v>414.16296</v>
      </c>
      <c r="K14" s="151">
        <f t="shared" si="6"/>
        <v>1.61469</v>
      </c>
      <c r="L14" s="151">
        <f t="shared" si="7"/>
        <v>66.1861431</v>
      </c>
      <c r="M14" s="154"/>
      <c r="N14" s="111">
        <v>99.84</v>
      </c>
      <c r="O14" s="111">
        <v>106.16</v>
      </c>
      <c r="P14" s="109">
        <f t="shared" si="8"/>
        <v>6.319999999999993</v>
      </c>
      <c r="Q14" s="151">
        <f t="shared" si="9"/>
        <v>380.14799999999957</v>
      </c>
      <c r="R14" s="115">
        <v>12</v>
      </c>
    </row>
    <row r="15" spans="1:21" ht="15">
      <c r="A15" s="155">
        <v>13</v>
      </c>
      <c r="B15" s="115">
        <v>31.7</v>
      </c>
      <c r="C15" s="112">
        <v>10.1</v>
      </c>
      <c r="D15" s="111">
        <v>10.1</v>
      </c>
      <c r="E15" s="109">
        <f t="shared" si="1"/>
        <v>0</v>
      </c>
      <c r="F15" s="109">
        <f t="shared" si="2"/>
        <v>0</v>
      </c>
      <c r="G15" s="150">
        <f t="shared" si="3"/>
        <v>0</v>
      </c>
      <c r="H15" s="150">
        <f t="shared" si="4"/>
        <v>0</v>
      </c>
      <c r="I15" s="150">
        <f t="shared" si="0"/>
        <v>0</v>
      </c>
      <c r="J15" s="150">
        <f t="shared" si="5"/>
        <v>0</v>
      </c>
      <c r="K15" s="151">
        <f t="shared" si="6"/>
        <v>1.098405</v>
      </c>
      <c r="L15" s="151">
        <f t="shared" si="7"/>
        <v>45.02362095000001</v>
      </c>
      <c r="M15" s="154"/>
      <c r="N15" s="109">
        <v>17.6</v>
      </c>
      <c r="O15" s="109">
        <v>17.6</v>
      </c>
      <c r="P15" s="109">
        <f t="shared" si="8"/>
        <v>0</v>
      </c>
      <c r="Q15" s="151">
        <f t="shared" si="9"/>
        <v>0</v>
      </c>
      <c r="R15" s="115">
        <v>13</v>
      </c>
      <c r="T15">
        <v>10.1</v>
      </c>
      <c r="U15">
        <v>16</v>
      </c>
    </row>
    <row r="16" spans="1:18" ht="15">
      <c r="A16" s="115">
        <v>14</v>
      </c>
      <c r="B16" s="115">
        <v>31.2</v>
      </c>
      <c r="C16" s="111">
        <v>26.04</v>
      </c>
      <c r="D16" s="111">
        <v>28</v>
      </c>
      <c r="E16" s="109">
        <f t="shared" si="1"/>
        <v>1.9600000000000009</v>
      </c>
      <c r="F16" s="109">
        <f t="shared" si="2"/>
        <v>3.080000000000002</v>
      </c>
      <c r="G16" s="150">
        <f t="shared" si="3"/>
        <v>126.24920000000009</v>
      </c>
      <c r="H16" s="150">
        <f t="shared" si="4"/>
        <v>78.81720000000004</v>
      </c>
      <c r="I16" s="150">
        <f t="shared" si="0"/>
        <v>47.43200000000003</v>
      </c>
      <c r="J16" s="150">
        <f t="shared" si="5"/>
        <v>126.24920000000007</v>
      </c>
      <c r="K16" s="151">
        <f t="shared" si="6"/>
        <v>1.08108</v>
      </c>
      <c r="L16" s="151">
        <f t="shared" si="7"/>
        <v>44.31346920000001</v>
      </c>
      <c r="M16" s="154"/>
      <c r="N16" s="109">
        <v>17.61</v>
      </c>
      <c r="O16" s="109">
        <v>18.73</v>
      </c>
      <c r="P16" s="109">
        <f t="shared" si="8"/>
        <v>1.120000000000001</v>
      </c>
      <c r="Q16" s="151">
        <f t="shared" si="9"/>
        <v>67.36800000000005</v>
      </c>
      <c r="R16" s="115">
        <v>14</v>
      </c>
    </row>
    <row r="17" spans="1:18" ht="15">
      <c r="A17" s="115">
        <v>15</v>
      </c>
      <c r="B17" s="115">
        <v>35.1</v>
      </c>
      <c r="C17" s="109">
        <v>15.847</v>
      </c>
      <c r="D17" s="109">
        <v>16.95</v>
      </c>
      <c r="E17" s="109">
        <f t="shared" si="1"/>
        <v>1.1029999999999998</v>
      </c>
      <c r="F17" s="109">
        <f t="shared" si="2"/>
        <v>3.062999999999997</v>
      </c>
      <c r="G17" s="150">
        <f t="shared" si="3"/>
        <v>125.55236999999988</v>
      </c>
      <c r="H17" s="150">
        <f t="shared" si="4"/>
        <v>78.38216999999993</v>
      </c>
      <c r="I17" s="150">
        <f t="shared" si="0"/>
        <v>47.17019999999996</v>
      </c>
      <c r="J17" s="150">
        <f t="shared" si="5"/>
        <v>125.55236999999988</v>
      </c>
      <c r="K17" s="151">
        <f t="shared" si="6"/>
        <v>1.216215</v>
      </c>
      <c r="L17" s="151">
        <f t="shared" si="7"/>
        <v>49.852652850000005</v>
      </c>
      <c r="M17" s="154"/>
      <c r="N17" s="109">
        <v>29.1</v>
      </c>
      <c r="O17" s="109">
        <v>31.06</v>
      </c>
      <c r="P17" s="109">
        <f t="shared" si="8"/>
        <v>1.9599999999999973</v>
      </c>
      <c r="Q17" s="151">
        <f t="shared" si="9"/>
        <v>117.89399999999983</v>
      </c>
      <c r="R17" s="115">
        <v>15</v>
      </c>
    </row>
    <row r="18" spans="1:18" ht="15">
      <c r="A18" s="115">
        <v>16</v>
      </c>
      <c r="B18" s="115">
        <v>47.3</v>
      </c>
      <c r="C18" s="111">
        <v>147.313</v>
      </c>
      <c r="D18" s="111">
        <v>156.373</v>
      </c>
      <c r="E18" s="109">
        <f t="shared" si="1"/>
        <v>9.060000000000002</v>
      </c>
      <c r="F18" s="109">
        <f t="shared" si="2"/>
        <v>22.947000000000003</v>
      </c>
      <c r="G18" s="150">
        <f t="shared" si="3"/>
        <v>940.5975300000001</v>
      </c>
      <c r="H18" s="150">
        <f t="shared" si="4"/>
        <v>587.21373</v>
      </c>
      <c r="I18" s="150">
        <f t="shared" si="0"/>
        <v>353.38380000000006</v>
      </c>
      <c r="J18" s="150">
        <f t="shared" si="5"/>
        <v>940.5975300000001</v>
      </c>
      <c r="K18" s="151">
        <f t="shared" si="6"/>
        <v>1.6389449999999999</v>
      </c>
      <c r="L18" s="151">
        <f t="shared" si="7"/>
        <v>67.18035555</v>
      </c>
      <c r="M18" s="154"/>
      <c r="N18" s="111">
        <v>160.307</v>
      </c>
      <c r="O18" s="111">
        <v>174.194</v>
      </c>
      <c r="P18" s="109">
        <f t="shared" si="8"/>
        <v>13.887</v>
      </c>
      <c r="Q18" s="151">
        <f t="shared" si="9"/>
        <v>835.30305</v>
      </c>
      <c r="R18" s="115">
        <v>16</v>
      </c>
    </row>
    <row r="19" spans="1:18" ht="15">
      <c r="A19" s="153">
        <v>17</v>
      </c>
      <c r="B19" s="156">
        <v>31.7</v>
      </c>
      <c r="C19" s="109">
        <v>20.916</v>
      </c>
      <c r="D19" s="111">
        <v>22.537</v>
      </c>
      <c r="E19" s="109">
        <f t="shared" si="1"/>
        <v>1.6209999999999987</v>
      </c>
      <c r="F19" s="109">
        <f t="shared" si="2"/>
        <v>2.4289999999999985</v>
      </c>
      <c r="G19" s="150">
        <f t="shared" si="3"/>
        <v>99.56470999999995</v>
      </c>
      <c r="H19" s="150">
        <f t="shared" si="4"/>
        <v>62.15810999999996</v>
      </c>
      <c r="I19" s="150">
        <f t="shared" si="0"/>
        <v>37.406599999999976</v>
      </c>
      <c r="J19" s="150">
        <f t="shared" si="5"/>
        <v>99.56470999999993</v>
      </c>
      <c r="K19" s="151">
        <f t="shared" si="6"/>
        <v>1.098405</v>
      </c>
      <c r="L19" s="151">
        <f t="shared" si="7"/>
        <v>45.02362095000001</v>
      </c>
      <c r="M19" s="154"/>
      <c r="N19" s="109">
        <v>4.516</v>
      </c>
      <c r="O19" s="109">
        <v>5.324</v>
      </c>
      <c r="P19" s="109">
        <f t="shared" si="8"/>
        <v>0.8079999999999998</v>
      </c>
      <c r="Q19" s="151">
        <f t="shared" si="9"/>
        <v>48.60119999999999</v>
      </c>
      <c r="R19" s="153">
        <v>17</v>
      </c>
    </row>
    <row r="20" spans="1:18" ht="15">
      <c r="A20" s="115">
        <v>18</v>
      </c>
      <c r="B20" s="115">
        <v>31.3</v>
      </c>
      <c r="C20" s="111">
        <v>366.59</v>
      </c>
      <c r="D20" s="111">
        <v>370.209</v>
      </c>
      <c r="E20" s="109">
        <f t="shared" si="1"/>
        <v>3.619000000000028</v>
      </c>
      <c r="F20" s="109">
        <f t="shared" si="2"/>
        <v>4.021999999999991</v>
      </c>
      <c r="G20" s="150">
        <f t="shared" si="3"/>
        <v>164.86177999999964</v>
      </c>
      <c r="H20" s="150">
        <f t="shared" si="4"/>
        <v>102.92297999999978</v>
      </c>
      <c r="I20" s="150">
        <f t="shared" si="0"/>
        <v>61.938799999999866</v>
      </c>
      <c r="J20" s="150">
        <f t="shared" si="5"/>
        <v>164.86177999999964</v>
      </c>
      <c r="K20" s="151">
        <f t="shared" si="6"/>
        <v>1.084545</v>
      </c>
      <c r="L20" s="151">
        <f t="shared" si="7"/>
        <v>44.455499550000006</v>
      </c>
      <c r="M20" s="154"/>
      <c r="N20" s="108">
        <v>400.663</v>
      </c>
      <c r="O20" s="108">
        <v>401.066</v>
      </c>
      <c r="P20" s="109">
        <f t="shared" si="8"/>
        <v>0.40299999999996317</v>
      </c>
      <c r="Q20" s="151">
        <f t="shared" si="9"/>
        <v>24.240449999997782</v>
      </c>
      <c r="R20" s="115">
        <v>18</v>
      </c>
    </row>
    <row r="21" spans="1:18" ht="15">
      <c r="A21" s="157">
        <v>19</v>
      </c>
      <c r="B21" s="157">
        <v>35.5</v>
      </c>
      <c r="C21" s="109">
        <v>33.31</v>
      </c>
      <c r="D21" s="109">
        <v>36.455</v>
      </c>
      <c r="E21" s="109">
        <f t="shared" si="1"/>
        <v>3.144999999999996</v>
      </c>
      <c r="F21" s="109">
        <f t="shared" si="2"/>
        <v>8.393</v>
      </c>
      <c r="G21" s="150">
        <f t="shared" si="3"/>
        <v>344.02907000000005</v>
      </c>
      <c r="H21" s="150">
        <f t="shared" si="4"/>
        <v>214.77687</v>
      </c>
      <c r="I21" s="150">
        <f t="shared" si="0"/>
        <v>129.25220000000002</v>
      </c>
      <c r="J21" s="150">
        <f t="shared" si="5"/>
        <v>344.02907000000005</v>
      </c>
      <c r="K21" s="151">
        <f t="shared" si="6"/>
        <v>1.230075</v>
      </c>
      <c r="L21" s="151">
        <f t="shared" si="7"/>
        <v>50.42077425</v>
      </c>
      <c r="M21" s="154"/>
      <c r="N21" s="109">
        <v>55.007</v>
      </c>
      <c r="O21" s="109">
        <v>60.255</v>
      </c>
      <c r="P21" s="109">
        <f t="shared" si="8"/>
        <v>5.248000000000005</v>
      </c>
      <c r="Q21" s="151">
        <f t="shared" si="9"/>
        <v>315.66720000000026</v>
      </c>
      <c r="R21" s="157">
        <v>19</v>
      </c>
    </row>
    <row r="22" spans="1:18" ht="15">
      <c r="A22" s="115">
        <v>20</v>
      </c>
      <c r="B22" s="115">
        <v>47.3</v>
      </c>
      <c r="C22" s="108">
        <v>68.61</v>
      </c>
      <c r="D22" s="108">
        <v>70.79</v>
      </c>
      <c r="E22" s="109">
        <f t="shared" si="1"/>
        <v>2.180000000000007</v>
      </c>
      <c r="F22" s="109">
        <f t="shared" si="2"/>
        <v>4.930000000000007</v>
      </c>
      <c r="G22" s="150">
        <f t="shared" si="3"/>
        <v>202.0807000000003</v>
      </c>
      <c r="H22" s="150">
        <f t="shared" si="4"/>
        <v>126.15870000000018</v>
      </c>
      <c r="I22" s="150">
        <f t="shared" si="0"/>
        <v>75.92200000000011</v>
      </c>
      <c r="J22" s="150">
        <f t="shared" si="5"/>
        <v>202.0807000000003</v>
      </c>
      <c r="K22" s="151">
        <f t="shared" si="6"/>
        <v>1.6389449999999999</v>
      </c>
      <c r="L22" s="151">
        <f t="shared" si="7"/>
        <v>67.18035555</v>
      </c>
      <c r="M22" s="154"/>
      <c r="N22" s="108">
        <v>98.46</v>
      </c>
      <c r="O22" s="108">
        <v>101.21</v>
      </c>
      <c r="P22" s="109">
        <f t="shared" si="8"/>
        <v>2.75</v>
      </c>
      <c r="Q22" s="151">
        <f t="shared" si="9"/>
        <v>165.4125</v>
      </c>
      <c r="R22" s="115">
        <v>20</v>
      </c>
    </row>
    <row r="23" spans="1:18" ht="15">
      <c r="A23" s="156"/>
      <c r="B23" s="115">
        <f>SUM(B3:B22)</f>
        <v>720.5999999999999</v>
      </c>
      <c r="C23" s="115"/>
      <c r="D23" s="115"/>
      <c r="E23" s="109">
        <f>SUM(E3:E22)</f>
        <v>49.73000000000003</v>
      </c>
      <c r="F23" s="158">
        <f>SUM(F3:F22)</f>
        <v>108.13299999999998</v>
      </c>
      <c r="G23" s="150">
        <f>SUM(G3:G22)</f>
        <v>4432.3716699999995</v>
      </c>
      <c r="H23" s="150">
        <f t="shared" si="4"/>
        <v>2767.1234699999995</v>
      </c>
      <c r="I23" s="150">
        <f t="shared" si="0"/>
        <v>1665.2481999999998</v>
      </c>
      <c r="J23" s="150">
        <f t="shared" si="5"/>
        <v>4432.3716699999995</v>
      </c>
      <c r="K23" s="151">
        <f t="shared" si="6"/>
        <v>24.96879</v>
      </c>
      <c r="L23" s="151">
        <f t="shared" si="7"/>
        <v>1023.4707021</v>
      </c>
      <c r="M23" s="154"/>
      <c r="N23" s="156"/>
      <c r="O23" s="115" t="s">
        <v>10</v>
      </c>
      <c r="P23" s="158">
        <f>SUM(P3:P22)</f>
        <v>58.40299999999994</v>
      </c>
      <c r="Q23" s="151">
        <f t="shared" si="9"/>
        <v>3512.9404499999964</v>
      </c>
      <c r="R23" s="147"/>
    </row>
    <row r="24" spans="1:18" ht="15">
      <c r="A24" s="147"/>
      <c r="B24" s="147"/>
      <c r="C24" s="1"/>
      <c r="D24" s="159"/>
      <c r="E24" s="147"/>
      <c r="F24" s="147"/>
      <c r="G24" s="147"/>
      <c r="H24" s="147"/>
      <c r="I24" s="147"/>
      <c r="J24" s="147"/>
      <c r="K24" s="147"/>
      <c r="L24" s="160"/>
      <c r="M24" s="147"/>
      <c r="N24" s="147"/>
      <c r="O24" s="147"/>
      <c r="P24" s="147"/>
      <c r="Q24" s="147"/>
      <c r="R24" s="147"/>
    </row>
    <row r="25" spans="1:18" ht="1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</row>
    <row r="26" spans="1:18" ht="15">
      <c r="A26" s="147"/>
      <c r="B26" s="147"/>
      <c r="C26" s="147"/>
      <c r="D26" s="159"/>
      <c r="E26" s="159"/>
      <c r="F26" s="159"/>
      <c r="G26" s="159"/>
      <c r="H26" s="147"/>
      <c r="I26" s="147"/>
      <c r="J26" s="147"/>
      <c r="K26" s="147"/>
      <c r="L26" s="161"/>
      <c r="M26" s="159"/>
      <c r="N26" s="159"/>
      <c r="O26" s="159"/>
      <c r="P26" s="159"/>
      <c r="Q26" s="147"/>
      <c r="R26" s="147"/>
    </row>
    <row r="27" spans="1:18" ht="1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59"/>
      <c r="N27" s="159"/>
      <c r="O27" s="159"/>
      <c r="P27" s="159"/>
      <c r="Q27" s="147"/>
      <c r="R27" s="147"/>
    </row>
    <row r="28" spans="1:18" ht="15">
      <c r="A28" s="162"/>
      <c r="B28" s="162"/>
      <c r="C28" s="163"/>
      <c r="D28" s="163"/>
      <c r="E28" s="147"/>
      <c r="F28" s="147"/>
      <c r="G28" s="147"/>
      <c r="H28" s="147"/>
      <c r="I28" s="147"/>
      <c r="J28" s="147"/>
      <c r="K28" s="162"/>
      <c r="L28" s="162"/>
      <c r="M28" s="162"/>
      <c r="N28" s="163"/>
      <c r="O28" s="163"/>
      <c r="P28" s="164"/>
      <c r="Q28" s="165"/>
      <c r="R28" s="164"/>
    </row>
    <row r="29" spans="1:18" ht="1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5"/>
      <c r="O29" s="165"/>
      <c r="P29" s="165"/>
      <c r="Q29" s="165"/>
      <c r="R29" s="164"/>
    </row>
    <row r="30" spans="1:18" ht="15">
      <c r="A30" s="162"/>
      <c r="B30" s="166"/>
      <c r="C30" s="167"/>
      <c r="D30" s="167"/>
      <c r="E30" s="168"/>
      <c r="F30" s="168"/>
      <c r="G30" s="169"/>
      <c r="H30" s="169"/>
      <c r="I30" s="169"/>
      <c r="J30" s="169"/>
      <c r="K30" s="169"/>
      <c r="L30" s="169"/>
      <c r="M30" s="162"/>
      <c r="N30" s="168"/>
      <c r="O30" s="168"/>
      <c r="P30" s="168"/>
      <c r="Q30" s="169"/>
      <c r="R30" s="147"/>
    </row>
    <row r="31" spans="1:18" ht="15">
      <c r="A31" s="162"/>
      <c r="B31" s="170"/>
      <c r="C31" s="168"/>
      <c r="D31" s="168"/>
      <c r="E31" s="168"/>
      <c r="F31" s="168"/>
      <c r="G31" s="169"/>
      <c r="H31" s="169"/>
      <c r="I31" s="169"/>
      <c r="J31" s="169"/>
      <c r="K31" s="169"/>
      <c r="L31" s="169"/>
      <c r="M31" s="171"/>
      <c r="N31" s="168"/>
      <c r="O31" s="168"/>
      <c r="P31" s="168"/>
      <c r="Q31" s="169"/>
      <c r="R31" s="147"/>
    </row>
    <row r="32" spans="1:18" ht="15">
      <c r="A32" s="162"/>
      <c r="B32" s="170"/>
      <c r="C32" s="168"/>
      <c r="D32" s="168"/>
      <c r="E32" s="172"/>
      <c r="F32" s="168"/>
      <c r="G32" s="169"/>
      <c r="H32" s="169"/>
      <c r="I32" s="169"/>
      <c r="J32" s="169"/>
      <c r="K32" s="169"/>
      <c r="L32" s="169"/>
      <c r="M32" s="171"/>
      <c r="N32" s="168"/>
      <c r="O32" s="168"/>
      <c r="P32" s="168"/>
      <c r="Q32" s="169"/>
      <c r="R32" s="147"/>
    </row>
    <row r="33" spans="1:18" ht="15">
      <c r="A33" s="162"/>
      <c r="B33" s="166"/>
      <c r="C33" s="168"/>
      <c r="D33" s="168"/>
      <c r="E33" s="168"/>
      <c r="F33" s="168"/>
      <c r="G33" s="169"/>
      <c r="H33" s="169"/>
      <c r="I33" s="169"/>
      <c r="J33" s="169"/>
      <c r="K33" s="169"/>
      <c r="L33" s="169"/>
      <c r="M33" s="171"/>
      <c r="N33" s="168"/>
      <c r="O33" s="168"/>
      <c r="P33" s="168"/>
      <c r="Q33" s="169"/>
      <c r="R33" s="147"/>
    </row>
    <row r="34" spans="1:18" ht="15">
      <c r="A34" s="162"/>
      <c r="B34" s="166"/>
      <c r="C34" s="168"/>
      <c r="D34" s="168"/>
      <c r="E34" s="168"/>
      <c r="F34" s="168"/>
      <c r="G34" s="169"/>
      <c r="H34" s="169"/>
      <c r="I34" s="169"/>
      <c r="J34" s="169"/>
      <c r="K34" s="169"/>
      <c r="L34" s="169"/>
      <c r="M34" s="171"/>
      <c r="N34" s="168"/>
      <c r="O34" s="168"/>
      <c r="P34" s="168"/>
      <c r="Q34" s="169"/>
      <c r="R34" s="147"/>
    </row>
    <row r="35" spans="1:18" ht="15">
      <c r="A35" s="146" t="s">
        <v>5</v>
      </c>
      <c r="B35" s="146"/>
      <c r="C35" s="146"/>
      <c r="D35" s="115" t="s">
        <v>104</v>
      </c>
      <c r="E35" s="146" t="s">
        <v>31</v>
      </c>
      <c r="F35" s="146"/>
      <c r="G35" s="115" t="s">
        <v>6</v>
      </c>
      <c r="H35" s="115" t="s">
        <v>27</v>
      </c>
      <c r="I35" s="115" t="s">
        <v>26</v>
      </c>
      <c r="J35" s="115" t="s">
        <v>6</v>
      </c>
      <c r="K35" s="115" t="s">
        <v>30</v>
      </c>
      <c r="L35" s="115" t="s">
        <v>6</v>
      </c>
      <c r="M35" s="146"/>
      <c r="N35" s="146" t="s">
        <v>8</v>
      </c>
      <c r="O35" s="146"/>
      <c r="P35" s="115" t="s">
        <v>104</v>
      </c>
      <c r="Q35" s="146" t="s">
        <v>31</v>
      </c>
      <c r="R35" s="147"/>
    </row>
    <row r="36" spans="1:18" ht="15">
      <c r="A36" s="115" t="s">
        <v>0</v>
      </c>
      <c r="B36" s="115" t="s">
        <v>1</v>
      </c>
      <c r="C36" s="115" t="s">
        <v>2</v>
      </c>
      <c r="D36" s="115" t="s">
        <v>3</v>
      </c>
      <c r="E36" s="148" t="s">
        <v>4</v>
      </c>
      <c r="F36" s="148" t="s">
        <v>11</v>
      </c>
      <c r="G36" s="115">
        <v>40.99</v>
      </c>
      <c r="H36" s="115">
        <v>25.59</v>
      </c>
      <c r="I36" s="115">
        <v>15.4</v>
      </c>
      <c r="J36" s="115" t="s">
        <v>14</v>
      </c>
      <c r="K36" s="115" t="s">
        <v>107</v>
      </c>
      <c r="L36" s="115" t="s">
        <v>22</v>
      </c>
      <c r="M36" s="146"/>
      <c r="N36" s="115" t="s">
        <v>2</v>
      </c>
      <c r="O36" s="115" t="s">
        <v>3</v>
      </c>
      <c r="P36" s="148" t="s">
        <v>4</v>
      </c>
      <c r="Q36" s="115">
        <v>60.15</v>
      </c>
      <c r="R36" s="115" t="s">
        <v>0</v>
      </c>
    </row>
    <row r="37" spans="1:18" ht="15">
      <c r="A37" s="173">
        <v>21</v>
      </c>
      <c r="B37" s="174">
        <v>46.3</v>
      </c>
      <c r="C37" s="110">
        <v>5</v>
      </c>
      <c r="D37" s="110" t="s">
        <v>105</v>
      </c>
      <c r="E37" s="201">
        <v>0</v>
      </c>
      <c r="F37" s="175">
        <f>E37+P37</f>
        <v>0</v>
      </c>
      <c r="G37" s="151">
        <f>40.99*F37</f>
        <v>0</v>
      </c>
      <c r="H37" s="151">
        <f>25.59*F37</f>
        <v>0</v>
      </c>
      <c r="I37" s="151">
        <f aca="true" t="shared" si="10" ref="I37:I52">15.4*F37</f>
        <v>0</v>
      </c>
      <c r="J37" s="151">
        <f>H37+I37</f>
        <v>0</v>
      </c>
      <c r="K37" s="151">
        <f>0.03465*B37</f>
        <v>1.6042949999999998</v>
      </c>
      <c r="L37" s="176">
        <f>K37*40.99</f>
        <v>65.76005205</v>
      </c>
      <c r="M37" s="154"/>
      <c r="N37" s="109">
        <v>2.5</v>
      </c>
      <c r="O37" s="109">
        <v>2.5</v>
      </c>
      <c r="P37" s="109">
        <f>O37-N37</f>
        <v>0</v>
      </c>
      <c r="Q37" s="151">
        <f>60.15*P37</f>
        <v>0</v>
      </c>
      <c r="R37" s="177">
        <v>21</v>
      </c>
    </row>
    <row r="38" spans="1:18" ht="15">
      <c r="A38" s="149">
        <v>22</v>
      </c>
      <c r="B38" s="178">
        <v>30.2</v>
      </c>
      <c r="C38" s="108">
        <v>44.664</v>
      </c>
      <c r="D38" s="108">
        <v>48.989</v>
      </c>
      <c r="E38" s="175">
        <f aca="true" t="shared" si="11" ref="E38:E51">D38-C38</f>
        <v>4.324999999999996</v>
      </c>
      <c r="F38" s="175">
        <f aca="true" t="shared" si="12" ref="F38:F51">E38+P38</f>
        <v>7.978999999999996</v>
      </c>
      <c r="G38" s="151">
        <f aca="true" t="shared" si="13" ref="G38:G51">40.99*F38</f>
        <v>327.05920999999984</v>
      </c>
      <c r="H38" s="151">
        <f aca="true" t="shared" si="14" ref="H38:H52">25.59*F38</f>
        <v>204.1826099999999</v>
      </c>
      <c r="I38" s="151">
        <f t="shared" si="10"/>
        <v>122.87659999999994</v>
      </c>
      <c r="J38" s="151">
        <f aca="true" t="shared" si="15" ref="J38:J52">H38+I38</f>
        <v>327.05920999999984</v>
      </c>
      <c r="K38" s="151">
        <f aca="true" t="shared" si="16" ref="K38:K52">0.03465*B38</f>
        <v>1.04643</v>
      </c>
      <c r="L38" s="176">
        <f aca="true" t="shared" si="17" ref="L38:L52">K38*40.99</f>
        <v>42.893165700000004</v>
      </c>
      <c r="M38" s="154"/>
      <c r="N38" s="109">
        <v>27.55</v>
      </c>
      <c r="O38" s="109">
        <v>31.204</v>
      </c>
      <c r="P38" s="109">
        <f aca="true" t="shared" si="18" ref="P38:P51">O38-N38</f>
        <v>3.654</v>
      </c>
      <c r="Q38" s="151">
        <f aca="true" t="shared" si="19" ref="Q38:Q52">60.15*P38</f>
        <v>219.7881</v>
      </c>
      <c r="R38" s="177">
        <v>22</v>
      </c>
    </row>
    <row r="39" spans="1:18" ht="15">
      <c r="A39" s="115">
        <v>23</v>
      </c>
      <c r="B39" s="178">
        <v>45.8</v>
      </c>
      <c r="C39" s="111">
        <v>139.63</v>
      </c>
      <c r="D39" s="111">
        <v>140.745</v>
      </c>
      <c r="E39" s="175">
        <f t="shared" si="11"/>
        <v>1.115000000000009</v>
      </c>
      <c r="F39" s="175">
        <f t="shared" si="12"/>
        <v>4.291000000000009</v>
      </c>
      <c r="G39" s="151">
        <f t="shared" si="13"/>
        <v>175.88809000000037</v>
      </c>
      <c r="H39" s="151">
        <f t="shared" si="14"/>
        <v>109.80669000000023</v>
      </c>
      <c r="I39" s="151">
        <f t="shared" si="10"/>
        <v>66.08140000000014</v>
      </c>
      <c r="J39" s="151">
        <f t="shared" si="15"/>
        <v>175.88809000000037</v>
      </c>
      <c r="K39" s="151">
        <f t="shared" si="16"/>
        <v>1.58697</v>
      </c>
      <c r="L39" s="176">
        <f t="shared" si="17"/>
        <v>65.0499003</v>
      </c>
      <c r="M39" s="154"/>
      <c r="N39" s="109">
        <v>0.115</v>
      </c>
      <c r="O39" s="109">
        <v>3.291</v>
      </c>
      <c r="P39" s="109">
        <f t="shared" si="18"/>
        <v>3.1759999999999997</v>
      </c>
      <c r="Q39" s="151">
        <f t="shared" si="19"/>
        <v>191.0364</v>
      </c>
      <c r="R39" s="115">
        <v>23</v>
      </c>
    </row>
    <row r="40" spans="1:18" ht="15">
      <c r="A40" s="115">
        <v>24</v>
      </c>
      <c r="B40" s="178">
        <v>46.3</v>
      </c>
      <c r="C40" s="109">
        <v>96.2</v>
      </c>
      <c r="D40" s="109">
        <v>101.9</v>
      </c>
      <c r="E40" s="175">
        <f t="shared" si="11"/>
        <v>5.700000000000003</v>
      </c>
      <c r="F40" s="175">
        <f t="shared" si="12"/>
        <v>6.299999999999997</v>
      </c>
      <c r="G40" s="151">
        <f t="shared" si="13"/>
        <v>258.2369999999999</v>
      </c>
      <c r="H40" s="151">
        <f t="shared" si="14"/>
        <v>161.21699999999993</v>
      </c>
      <c r="I40" s="151">
        <f t="shared" si="10"/>
        <v>97.01999999999995</v>
      </c>
      <c r="J40" s="151">
        <f t="shared" si="15"/>
        <v>258.23699999999985</v>
      </c>
      <c r="K40" s="151">
        <f t="shared" si="16"/>
        <v>1.6042949999999998</v>
      </c>
      <c r="L40" s="176">
        <f t="shared" si="17"/>
        <v>65.76005205</v>
      </c>
      <c r="M40" s="154"/>
      <c r="N40" s="109">
        <v>58.7</v>
      </c>
      <c r="O40" s="109">
        <v>59.3</v>
      </c>
      <c r="P40" s="109">
        <f t="shared" si="18"/>
        <v>0.5999999999999943</v>
      </c>
      <c r="Q40" s="151">
        <f t="shared" si="19"/>
        <v>36.089999999999655</v>
      </c>
      <c r="R40" s="115">
        <v>24</v>
      </c>
    </row>
    <row r="41" spans="1:18" ht="15">
      <c r="A41" s="155">
        <v>25</v>
      </c>
      <c r="B41" s="178">
        <v>30.5</v>
      </c>
      <c r="C41" s="111">
        <v>248.555</v>
      </c>
      <c r="D41" s="111">
        <v>254.249</v>
      </c>
      <c r="E41" s="175">
        <f t="shared" si="11"/>
        <v>5.693999999999988</v>
      </c>
      <c r="F41" s="175">
        <f t="shared" si="12"/>
        <v>5.693999999999988</v>
      </c>
      <c r="G41" s="151">
        <f t="shared" si="13"/>
        <v>233.39705999999953</v>
      </c>
      <c r="H41" s="151">
        <f t="shared" si="14"/>
        <v>145.7094599999997</v>
      </c>
      <c r="I41" s="151">
        <f t="shared" si="10"/>
        <v>87.68759999999982</v>
      </c>
      <c r="J41" s="151">
        <f t="shared" si="15"/>
        <v>233.3970599999995</v>
      </c>
      <c r="K41" s="151">
        <f t="shared" si="16"/>
        <v>1.056825</v>
      </c>
      <c r="L41" s="176">
        <f t="shared" si="17"/>
        <v>43.31925675</v>
      </c>
      <c r="M41" s="154"/>
      <c r="N41" s="109">
        <v>10</v>
      </c>
      <c r="O41" s="109">
        <v>10</v>
      </c>
      <c r="P41" s="109">
        <f t="shared" si="18"/>
        <v>0</v>
      </c>
      <c r="Q41" s="151">
        <f t="shared" si="19"/>
        <v>0</v>
      </c>
      <c r="R41" s="115">
        <v>25</v>
      </c>
    </row>
    <row r="42" spans="1:18" ht="15">
      <c r="A42" s="115">
        <v>26</v>
      </c>
      <c r="B42" s="178">
        <v>45.1</v>
      </c>
      <c r="C42" s="109">
        <v>306.286</v>
      </c>
      <c r="D42" s="109">
        <v>310.877</v>
      </c>
      <c r="E42" s="175">
        <f t="shared" si="11"/>
        <v>4.591000000000008</v>
      </c>
      <c r="F42" s="175">
        <f t="shared" si="12"/>
        <v>7.04000000000001</v>
      </c>
      <c r="G42" s="151">
        <f t="shared" si="13"/>
        <v>288.56960000000043</v>
      </c>
      <c r="H42" s="151">
        <f t="shared" si="14"/>
        <v>180.15360000000024</v>
      </c>
      <c r="I42" s="151">
        <f t="shared" si="10"/>
        <v>108.41600000000015</v>
      </c>
      <c r="J42" s="151">
        <f t="shared" si="15"/>
        <v>288.5696000000004</v>
      </c>
      <c r="K42" s="151">
        <f t="shared" si="16"/>
        <v>1.562715</v>
      </c>
      <c r="L42" s="176">
        <f t="shared" si="17"/>
        <v>64.05568785000001</v>
      </c>
      <c r="M42" s="154"/>
      <c r="N42" s="109">
        <v>26.055</v>
      </c>
      <c r="O42" s="109">
        <v>28.504</v>
      </c>
      <c r="P42" s="109">
        <f t="shared" si="18"/>
        <v>2.4490000000000016</v>
      </c>
      <c r="Q42" s="151">
        <f t="shared" si="19"/>
        <v>147.3073500000001</v>
      </c>
      <c r="R42" s="115">
        <v>26</v>
      </c>
    </row>
    <row r="43" spans="1:18" ht="15">
      <c r="A43" s="115">
        <v>27</v>
      </c>
      <c r="B43" s="178">
        <v>45.6</v>
      </c>
      <c r="C43" s="109">
        <v>12.861</v>
      </c>
      <c r="D43" s="109">
        <v>13.915</v>
      </c>
      <c r="E43" s="175">
        <f t="shared" si="11"/>
        <v>1.0539999999999985</v>
      </c>
      <c r="F43" s="175">
        <f t="shared" si="12"/>
        <v>2.084999999999999</v>
      </c>
      <c r="G43" s="151">
        <f t="shared" si="13"/>
        <v>85.46414999999996</v>
      </c>
      <c r="H43" s="151">
        <f t="shared" si="14"/>
        <v>53.35514999999997</v>
      </c>
      <c r="I43" s="151">
        <f t="shared" si="10"/>
        <v>32.10899999999999</v>
      </c>
      <c r="J43" s="151">
        <f t="shared" si="15"/>
        <v>85.46414999999996</v>
      </c>
      <c r="K43" s="151">
        <f t="shared" si="16"/>
        <v>1.5800400000000001</v>
      </c>
      <c r="L43" s="176">
        <f t="shared" si="17"/>
        <v>64.7658396</v>
      </c>
      <c r="M43" s="154"/>
      <c r="N43" s="109">
        <v>12.36</v>
      </c>
      <c r="O43" s="109">
        <v>13.391</v>
      </c>
      <c r="P43" s="109">
        <f t="shared" si="18"/>
        <v>1.0310000000000006</v>
      </c>
      <c r="Q43" s="151">
        <f t="shared" si="19"/>
        <v>62.01465000000003</v>
      </c>
      <c r="R43" s="115">
        <v>27</v>
      </c>
    </row>
    <row r="44" spans="1:18" ht="15">
      <c r="A44" s="115">
        <v>28</v>
      </c>
      <c r="B44" s="178">
        <v>30.2</v>
      </c>
      <c r="C44" s="111">
        <v>80.408</v>
      </c>
      <c r="D44" s="111">
        <v>85.743</v>
      </c>
      <c r="E44" s="175">
        <f t="shared" si="11"/>
        <v>5.334999999999994</v>
      </c>
      <c r="F44" s="175">
        <f t="shared" si="12"/>
        <v>10.956999999999994</v>
      </c>
      <c r="G44" s="151">
        <f t="shared" si="13"/>
        <v>449.1274299999998</v>
      </c>
      <c r="H44" s="151">
        <f t="shared" si="14"/>
        <v>280.38962999999984</v>
      </c>
      <c r="I44" s="151">
        <f t="shared" si="10"/>
        <v>168.7377999999999</v>
      </c>
      <c r="J44" s="151">
        <f t="shared" si="15"/>
        <v>449.1274299999998</v>
      </c>
      <c r="K44" s="151">
        <f t="shared" si="16"/>
        <v>1.04643</v>
      </c>
      <c r="L44" s="176">
        <f t="shared" si="17"/>
        <v>42.893165700000004</v>
      </c>
      <c r="M44" s="154"/>
      <c r="N44" s="111">
        <v>56.387</v>
      </c>
      <c r="O44" s="111">
        <v>62.009</v>
      </c>
      <c r="P44" s="109">
        <f t="shared" si="18"/>
        <v>5.622</v>
      </c>
      <c r="Q44" s="151">
        <f t="shared" si="19"/>
        <v>338.1633</v>
      </c>
      <c r="R44" s="115">
        <v>28</v>
      </c>
    </row>
    <row r="45" spans="1:18" ht="15">
      <c r="A45" s="153">
        <v>29</v>
      </c>
      <c r="B45" s="178">
        <v>45.4</v>
      </c>
      <c r="C45" s="111">
        <v>29.695</v>
      </c>
      <c r="D45" s="111">
        <v>33.248</v>
      </c>
      <c r="E45" s="175">
        <f t="shared" si="11"/>
        <v>3.5529999999999973</v>
      </c>
      <c r="F45" s="175">
        <f t="shared" si="12"/>
        <v>7.795999999999999</v>
      </c>
      <c r="G45" s="151">
        <f t="shared" si="13"/>
        <v>319.55804</v>
      </c>
      <c r="H45" s="151">
        <f t="shared" si="14"/>
        <v>199.49963999999997</v>
      </c>
      <c r="I45" s="151">
        <f t="shared" si="10"/>
        <v>120.05839999999999</v>
      </c>
      <c r="J45" s="151">
        <f t="shared" si="15"/>
        <v>319.55803999999995</v>
      </c>
      <c r="K45" s="151">
        <f t="shared" si="16"/>
        <v>1.57311</v>
      </c>
      <c r="L45" s="176">
        <f t="shared" si="17"/>
        <v>64.48177890000001</v>
      </c>
      <c r="M45" s="154"/>
      <c r="N45" s="109">
        <v>29.719</v>
      </c>
      <c r="O45" s="109">
        <v>33.962</v>
      </c>
      <c r="P45" s="109">
        <f t="shared" si="18"/>
        <v>4.243000000000002</v>
      </c>
      <c r="Q45" s="151">
        <f t="shared" si="19"/>
        <v>255.21645000000012</v>
      </c>
      <c r="R45" s="153">
        <v>29</v>
      </c>
    </row>
    <row r="46" spans="1:18" ht="15">
      <c r="A46" s="115">
        <v>30</v>
      </c>
      <c r="B46" s="178">
        <v>46</v>
      </c>
      <c r="C46" s="179">
        <v>103.773</v>
      </c>
      <c r="D46" s="179">
        <v>106.586</v>
      </c>
      <c r="E46" s="175">
        <f t="shared" si="11"/>
        <v>2.8130000000000024</v>
      </c>
      <c r="F46" s="175">
        <f t="shared" si="12"/>
        <v>5.5859999999999985</v>
      </c>
      <c r="G46" s="151">
        <f t="shared" si="13"/>
        <v>228.97013999999996</v>
      </c>
      <c r="H46" s="151">
        <f t="shared" si="14"/>
        <v>142.94573999999997</v>
      </c>
      <c r="I46" s="151">
        <f t="shared" si="10"/>
        <v>86.02439999999999</v>
      </c>
      <c r="J46" s="151">
        <f t="shared" si="15"/>
        <v>228.97013999999996</v>
      </c>
      <c r="K46" s="151">
        <f t="shared" si="16"/>
        <v>1.5939</v>
      </c>
      <c r="L46" s="176">
        <f t="shared" si="17"/>
        <v>65.333961</v>
      </c>
      <c r="M46" s="154"/>
      <c r="N46" s="179">
        <v>48.017</v>
      </c>
      <c r="O46" s="179">
        <v>50.79</v>
      </c>
      <c r="P46" s="109">
        <f t="shared" si="18"/>
        <v>2.772999999999996</v>
      </c>
      <c r="Q46" s="151">
        <f t="shared" si="19"/>
        <v>166.79594999999978</v>
      </c>
      <c r="R46" s="115">
        <v>30</v>
      </c>
    </row>
    <row r="47" spans="1:18" ht="15">
      <c r="A47" s="149">
        <v>31</v>
      </c>
      <c r="B47" s="178">
        <v>30.6</v>
      </c>
      <c r="C47" s="111">
        <v>55.474</v>
      </c>
      <c r="D47" s="111">
        <v>60.976</v>
      </c>
      <c r="E47" s="175">
        <f t="shared" si="11"/>
        <v>5.5020000000000024</v>
      </c>
      <c r="F47" s="175">
        <f t="shared" si="12"/>
        <v>7.788000000000004</v>
      </c>
      <c r="G47" s="151">
        <f t="shared" si="13"/>
        <v>319.23012000000017</v>
      </c>
      <c r="H47" s="151">
        <f t="shared" si="14"/>
        <v>199.2949200000001</v>
      </c>
      <c r="I47" s="151">
        <f t="shared" si="10"/>
        <v>119.93520000000007</v>
      </c>
      <c r="J47" s="151">
        <f t="shared" si="15"/>
        <v>319.23012000000017</v>
      </c>
      <c r="K47" s="151">
        <f t="shared" si="16"/>
        <v>1.06029</v>
      </c>
      <c r="L47" s="176">
        <f t="shared" si="17"/>
        <v>43.4612871</v>
      </c>
      <c r="M47" s="154"/>
      <c r="N47" s="113">
        <v>77.318</v>
      </c>
      <c r="O47" s="113">
        <v>79.604</v>
      </c>
      <c r="P47" s="109">
        <f t="shared" si="18"/>
        <v>2.2860000000000014</v>
      </c>
      <c r="Q47" s="151">
        <f t="shared" si="19"/>
        <v>137.50290000000007</v>
      </c>
      <c r="R47" s="177">
        <v>31</v>
      </c>
    </row>
    <row r="48" spans="1:18" ht="15">
      <c r="A48" s="115">
        <v>32</v>
      </c>
      <c r="B48" s="178">
        <v>45</v>
      </c>
      <c r="C48" s="111">
        <v>371.94</v>
      </c>
      <c r="D48" s="111">
        <v>375.42</v>
      </c>
      <c r="E48" s="175">
        <f t="shared" si="11"/>
        <v>3.480000000000018</v>
      </c>
      <c r="F48" s="175">
        <f t="shared" si="12"/>
        <v>6.840000000000018</v>
      </c>
      <c r="G48" s="151">
        <f t="shared" si="13"/>
        <v>280.37160000000074</v>
      </c>
      <c r="H48" s="151">
        <f t="shared" si="14"/>
        <v>175.03560000000044</v>
      </c>
      <c r="I48" s="151">
        <f t="shared" si="10"/>
        <v>105.33600000000027</v>
      </c>
      <c r="J48" s="151">
        <f t="shared" si="15"/>
        <v>280.37160000000074</v>
      </c>
      <c r="K48" s="151">
        <f t="shared" si="16"/>
        <v>1.55925</v>
      </c>
      <c r="L48" s="176">
        <f t="shared" si="17"/>
        <v>63.91365750000001</v>
      </c>
      <c r="M48" s="154"/>
      <c r="N48" s="109">
        <v>26.75</v>
      </c>
      <c r="O48" s="109">
        <v>30.11</v>
      </c>
      <c r="P48" s="109">
        <f t="shared" si="18"/>
        <v>3.3599999999999994</v>
      </c>
      <c r="Q48" s="151">
        <f t="shared" si="19"/>
        <v>202.10399999999996</v>
      </c>
      <c r="R48" s="115">
        <v>32</v>
      </c>
    </row>
    <row r="49" spans="1:18" ht="15">
      <c r="A49" s="157">
        <v>33</v>
      </c>
      <c r="B49" s="178">
        <v>45.3</v>
      </c>
      <c r="C49" s="109">
        <v>162.489</v>
      </c>
      <c r="D49" s="109">
        <v>164.786</v>
      </c>
      <c r="E49" s="175">
        <f t="shared" si="11"/>
        <v>2.296999999999997</v>
      </c>
      <c r="F49" s="175">
        <f t="shared" si="12"/>
        <v>3.9979999999999905</v>
      </c>
      <c r="G49" s="151">
        <f t="shared" si="13"/>
        <v>163.87801999999962</v>
      </c>
      <c r="H49" s="151">
        <f t="shared" si="14"/>
        <v>102.30881999999976</v>
      </c>
      <c r="I49" s="151">
        <f t="shared" si="10"/>
        <v>61.56919999999985</v>
      </c>
      <c r="J49" s="151">
        <f t="shared" si="15"/>
        <v>163.8780199999996</v>
      </c>
      <c r="K49" s="151">
        <f t="shared" si="16"/>
        <v>1.569645</v>
      </c>
      <c r="L49" s="176">
        <f t="shared" si="17"/>
        <v>64.33974855</v>
      </c>
      <c r="M49" s="154"/>
      <c r="N49" s="109">
        <v>86.727</v>
      </c>
      <c r="O49" s="109">
        <v>88.428</v>
      </c>
      <c r="P49" s="109">
        <f t="shared" si="18"/>
        <v>1.7009999999999934</v>
      </c>
      <c r="Q49" s="151">
        <f t="shared" si="19"/>
        <v>102.3151499999996</v>
      </c>
      <c r="R49" s="157">
        <v>33</v>
      </c>
    </row>
    <row r="50" spans="1:18" ht="15">
      <c r="A50" s="115">
        <v>34</v>
      </c>
      <c r="B50" s="178">
        <v>30.1</v>
      </c>
      <c r="C50" s="109">
        <v>236.09</v>
      </c>
      <c r="D50" s="109">
        <v>239.43</v>
      </c>
      <c r="E50" s="175">
        <f t="shared" si="11"/>
        <v>3.3400000000000034</v>
      </c>
      <c r="F50" s="175">
        <f t="shared" si="12"/>
        <v>5.380000000000004</v>
      </c>
      <c r="G50" s="151">
        <f t="shared" si="13"/>
        <v>220.5262000000002</v>
      </c>
      <c r="H50" s="151">
        <f t="shared" si="14"/>
        <v>137.6742000000001</v>
      </c>
      <c r="I50" s="151">
        <f t="shared" si="10"/>
        <v>82.85200000000007</v>
      </c>
      <c r="J50" s="151">
        <f t="shared" si="15"/>
        <v>220.5262000000002</v>
      </c>
      <c r="K50" s="151">
        <f t="shared" si="16"/>
        <v>1.0429650000000001</v>
      </c>
      <c r="L50" s="176">
        <f t="shared" si="17"/>
        <v>42.751135350000006</v>
      </c>
      <c r="M50" s="154"/>
      <c r="N50" s="109">
        <v>15.74</v>
      </c>
      <c r="O50" s="109">
        <v>17.78</v>
      </c>
      <c r="P50" s="109">
        <f t="shared" si="18"/>
        <v>2.040000000000001</v>
      </c>
      <c r="Q50" s="151">
        <f t="shared" si="19"/>
        <v>122.70600000000005</v>
      </c>
      <c r="R50" s="115">
        <v>34</v>
      </c>
    </row>
    <row r="51" spans="1:18" ht="15">
      <c r="A51" s="115">
        <v>35</v>
      </c>
      <c r="B51" s="178">
        <v>45.2</v>
      </c>
      <c r="C51" s="109">
        <v>76.28</v>
      </c>
      <c r="D51" s="109">
        <v>81.157</v>
      </c>
      <c r="E51" s="175">
        <f t="shared" si="11"/>
        <v>4.876999999999995</v>
      </c>
      <c r="F51" s="175">
        <f t="shared" si="12"/>
        <v>8.759999999999998</v>
      </c>
      <c r="G51" s="151">
        <f t="shared" si="13"/>
        <v>359.07239999999996</v>
      </c>
      <c r="H51" s="151">
        <f t="shared" si="14"/>
        <v>224.16839999999993</v>
      </c>
      <c r="I51" s="151">
        <f t="shared" si="10"/>
        <v>134.90399999999997</v>
      </c>
      <c r="J51" s="151">
        <f t="shared" si="15"/>
        <v>359.0723999999999</v>
      </c>
      <c r="K51" s="151">
        <f t="shared" si="16"/>
        <v>1.5661800000000001</v>
      </c>
      <c r="L51" s="176">
        <f t="shared" si="17"/>
        <v>64.19771820000001</v>
      </c>
      <c r="M51" s="154"/>
      <c r="N51" s="109">
        <v>45.373</v>
      </c>
      <c r="O51" s="109">
        <v>49.256</v>
      </c>
      <c r="P51" s="109">
        <f t="shared" si="18"/>
        <v>3.8830000000000027</v>
      </c>
      <c r="Q51" s="151">
        <f t="shared" si="19"/>
        <v>233.56245000000015</v>
      </c>
      <c r="R51" s="115">
        <v>35</v>
      </c>
    </row>
    <row r="52" spans="1:18" ht="15">
      <c r="A52" s="147"/>
      <c r="B52" s="146">
        <f>SUM(B37:B51)</f>
        <v>607.6</v>
      </c>
      <c r="C52" s="147"/>
      <c r="D52" s="109"/>
      <c r="E52" s="180">
        <f>SUM(E37:E51)</f>
        <v>53.67600000000001</v>
      </c>
      <c r="F52" s="158">
        <f>SUM(F37:F51)</f>
        <v>90.494</v>
      </c>
      <c r="G52" s="151">
        <f>SUM(G37:G51)</f>
        <v>3709.349060000001</v>
      </c>
      <c r="H52" s="151">
        <f t="shared" si="14"/>
        <v>2315.74146</v>
      </c>
      <c r="I52" s="151">
        <f t="shared" si="10"/>
        <v>1393.6076</v>
      </c>
      <c r="J52" s="151">
        <f t="shared" si="15"/>
        <v>3709.3490600000005</v>
      </c>
      <c r="K52" s="151">
        <f t="shared" si="16"/>
        <v>21.053340000000002</v>
      </c>
      <c r="L52" s="176">
        <f t="shared" si="17"/>
        <v>862.9764066000001</v>
      </c>
      <c r="M52" s="154"/>
      <c r="N52" s="147"/>
      <c r="O52" s="115" t="s">
        <v>10</v>
      </c>
      <c r="P52" s="180">
        <f>SUM(P37:P51)</f>
        <v>36.81799999999999</v>
      </c>
      <c r="Q52" s="151">
        <f t="shared" si="19"/>
        <v>2214.6026999999995</v>
      </c>
      <c r="R52" s="147"/>
    </row>
    <row r="53" spans="1:18" ht="15">
      <c r="A53" s="147"/>
      <c r="B53" s="146"/>
      <c r="C53" s="147"/>
      <c r="D53" s="168"/>
      <c r="E53" s="181"/>
      <c r="F53" s="181"/>
      <c r="G53" s="169"/>
      <c r="H53" s="169"/>
      <c r="I53" s="169"/>
      <c r="J53" s="169"/>
      <c r="K53" s="169"/>
      <c r="L53" s="182"/>
      <c r="M53" s="154"/>
      <c r="N53" s="147"/>
      <c r="O53" s="162"/>
      <c r="P53" s="181"/>
      <c r="Q53" s="169"/>
      <c r="R53" s="147"/>
    </row>
    <row r="54" spans="1:18" ht="15">
      <c r="A54" s="147"/>
      <c r="B54" s="147"/>
      <c r="C54" s="147"/>
      <c r="D54" s="183"/>
      <c r="E54" s="147" t="s">
        <v>9</v>
      </c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18" ht="15">
      <c r="A55" s="147"/>
      <c r="B55" s="147"/>
      <c r="C55" s="147"/>
      <c r="D55" s="168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</row>
    <row r="56" spans="1:18" ht="15">
      <c r="A56" s="147"/>
      <c r="B56" s="147"/>
      <c r="C56" s="147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47"/>
      <c r="R56" s="147"/>
    </row>
    <row r="57" spans="1:18" ht="15">
      <c r="A57" s="162"/>
      <c r="B57" s="162"/>
      <c r="C57" s="162"/>
      <c r="D57" s="147"/>
      <c r="E57" s="147"/>
      <c r="F57" s="147"/>
      <c r="G57" s="147"/>
      <c r="H57" s="147"/>
      <c r="I57" s="147"/>
      <c r="J57" s="147"/>
      <c r="K57" s="162"/>
      <c r="L57" s="162"/>
      <c r="M57" s="162"/>
      <c r="N57" s="147"/>
      <c r="O57" s="147"/>
      <c r="P57" s="147"/>
      <c r="Q57" s="147"/>
      <c r="R57" s="147"/>
    </row>
    <row r="58" spans="1:18" ht="1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47"/>
    </row>
    <row r="59" spans="1:18" ht="15">
      <c r="A59" s="162"/>
      <c r="B59" s="170"/>
      <c r="C59" s="168"/>
      <c r="D59" s="168"/>
      <c r="E59" s="168"/>
      <c r="F59" s="168"/>
      <c r="G59" s="169"/>
      <c r="H59" s="169"/>
      <c r="I59" s="169"/>
      <c r="J59" s="169"/>
      <c r="K59" s="169"/>
      <c r="L59" s="169"/>
      <c r="M59" s="162"/>
      <c r="N59" s="168"/>
      <c r="O59" s="168"/>
      <c r="P59" s="168"/>
      <c r="Q59" s="169"/>
      <c r="R59" s="147"/>
    </row>
    <row r="60" spans="1:18" ht="15">
      <c r="A60" s="162"/>
      <c r="B60" s="170"/>
      <c r="C60" s="168"/>
      <c r="D60" s="168"/>
      <c r="E60" s="168"/>
      <c r="F60" s="168"/>
      <c r="G60" s="169"/>
      <c r="H60" s="169"/>
      <c r="I60" s="169"/>
      <c r="J60" s="169"/>
      <c r="K60" s="169"/>
      <c r="L60" s="169"/>
      <c r="M60" s="171"/>
      <c r="N60" s="168"/>
      <c r="O60" s="168"/>
      <c r="P60" s="168"/>
      <c r="Q60" s="169"/>
      <c r="R60" s="147"/>
    </row>
    <row r="61" spans="1:18" ht="15">
      <c r="A61" s="162"/>
      <c r="B61" s="166"/>
      <c r="C61" s="168"/>
      <c r="D61" s="168"/>
      <c r="E61" s="168"/>
      <c r="F61" s="168"/>
      <c r="G61" s="169"/>
      <c r="H61" s="169"/>
      <c r="I61" s="169"/>
      <c r="J61" s="169"/>
      <c r="K61" s="169"/>
      <c r="L61" s="169"/>
      <c r="M61" s="171"/>
      <c r="N61" s="168"/>
      <c r="O61" s="168"/>
      <c r="P61" s="168"/>
      <c r="Q61" s="169"/>
      <c r="R61" s="147"/>
    </row>
    <row r="62" spans="1:18" ht="15">
      <c r="A62" s="162"/>
      <c r="B62" s="170"/>
      <c r="C62" s="168"/>
      <c r="D62" s="168"/>
      <c r="E62" s="168"/>
      <c r="F62" s="168"/>
      <c r="G62" s="169"/>
      <c r="H62" s="169"/>
      <c r="I62" s="169"/>
      <c r="J62" s="169"/>
      <c r="K62" s="169"/>
      <c r="L62" s="169"/>
      <c r="M62" s="171"/>
      <c r="N62" s="168"/>
      <c r="O62" s="168"/>
      <c r="P62" s="168"/>
      <c r="Q62" s="169"/>
      <c r="R62" s="147"/>
    </row>
    <row r="63" spans="1:18" ht="15">
      <c r="A63" s="162"/>
      <c r="B63" s="170"/>
      <c r="C63" s="168"/>
      <c r="D63" s="168"/>
      <c r="E63" s="168"/>
      <c r="F63" s="168"/>
      <c r="G63" s="169"/>
      <c r="H63" s="169"/>
      <c r="I63" s="169"/>
      <c r="J63" s="169"/>
      <c r="K63" s="169"/>
      <c r="L63" s="169"/>
      <c r="M63" s="171"/>
      <c r="N63" s="168"/>
      <c r="O63" s="168"/>
      <c r="P63" s="168"/>
      <c r="Q63" s="169"/>
      <c r="R63" s="147"/>
    </row>
    <row r="64" spans="1:18" ht="15">
      <c r="A64" s="162"/>
      <c r="B64" s="170"/>
      <c r="C64" s="168"/>
      <c r="D64" s="168"/>
      <c r="E64" s="168"/>
      <c r="F64" s="168"/>
      <c r="G64" s="169"/>
      <c r="H64" s="169"/>
      <c r="I64" s="169"/>
      <c r="J64" s="169"/>
      <c r="K64" s="169"/>
      <c r="L64" s="169"/>
      <c r="M64" s="171"/>
      <c r="N64" s="168"/>
      <c r="O64" s="168"/>
      <c r="P64" s="168"/>
      <c r="Q64" s="169"/>
      <c r="R64" s="147"/>
    </row>
    <row r="65" spans="1:18" ht="15">
      <c r="A65" s="162"/>
      <c r="B65" s="170"/>
      <c r="C65" s="168"/>
      <c r="D65" s="168"/>
      <c r="E65" s="168"/>
      <c r="F65" s="168"/>
      <c r="G65" s="169"/>
      <c r="H65" s="169"/>
      <c r="I65" s="169"/>
      <c r="J65" s="169"/>
      <c r="K65" s="169"/>
      <c r="L65" s="169"/>
      <c r="M65" s="171"/>
      <c r="N65" s="168"/>
      <c r="O65" s="168"/>
      <c r="P65" s="168"/>
      <c r="Q65" s="169"/>
      <c r="R65" s="147"/>
    </row>
    <row r="66" spans="1:18" ht="15">
      <c r="A66" s="162"/>
      <c r="B66" s="170"/>
      <c r="C66" s="168"/>
      <c r="D66" s="168"/>
      <c r="E66" s="168"/>
      <c r="F66" s="168"/>
      <c r="G66" s="169"/>
      <c r="H66" s="169"/>
      <c r="I66" s="169"/>
      <c r="J66" s="169"/>
      <c r="K66" s="169"/>
      <c r="L66" s="169"/>
      <c r="M66" s="171"/>
      <c r="N66" s="168"/>
      <c r="O66" s="168"/>
      <c r="P66" s="168"/>
      <c r="Q66" s="169"/>
      <c r="R66" s="147"/>
    </row>
    <row r="67" spans="1:18" ht="15">
      <c r="A67" s="162"/>
      <c r="B67" s="170"/>
      <c r="C67" s="168"/>
      <c r="D67" s="168"/>
      <c r="E67" s="168"/>
      <c r="F67" s="168"/>
      <c r="G67" s="169"/>
      <c r="H67" s="169"/>
      <c r="I67" s="169"/>
      <c r="J67" s="169"/>
      <c r="K67" s="169"/>
      <c r="L67" s="169"/>
      <c r="M67" s="171"/>
      <c r="N67" s="168"/>
      <c r="O67" s="168"/>
      <c r="P67" s="168"/>
      <c r="Q67" s="169"/>
      <c r="R67" s="147"/>
    </row>
    <row r="68" spans="1:18" ht="15">
      <c r="A68" s="146" t="s">
        <v>5</v>
      </c>
      <c r="B68" s="146"/>
      <c r="C68" s="146"/>
      <c r="D68" s="115" t="s">
        <v>104</v>
      </c>
      <c r="E68" s="146" t="s">
        <v>31</v>
      </c>
      <c r="F68" s="146"/>
      <c r="G68" s="115" t="s">
        <v>6</v>
      </c>
      <c r="H68" s="115" t="s">
        <v>27</v>
      </c>
      <c r="I68" s="115" t="s">
        <v>26</v>
      </c>
      <c r="J68" s="115" t="s">
        <v>14</v>
      </c>
      <c r="K68" s="115" t="s">
        <v>30</v>
      </c>
      <c r="L68" s="115" t="s">
        <v>6</v>
      </c>
      <c r="M68" s="146"/>
      <c r="N68" s="146" t="s">
        <v>8</v>
      </c>
      <c r="O68" s="146"/>
      <c r="P68" s="115" t="s">
        <v>104</v>
      </c>
      <c r="Q68" s="146" t="s">
        <v>31</v>
      </c>
      <c r="R68" s="147"/>
    </row>
    <row r="69" spans="1:18" ht="15">
      <c r="A69" s="115" t="s">
        <v>0</v>
      </c>
      <c r="B69" s="115" t="s">
        <v>1</v>
      </c>
      <c r="C69" s="115" t="s">
        <v>2</v>
      </c>
      <c r="D69" s="115" t="s">
        <v>3</v>
      </c>
      <c r="E69" s="148" t="s">
        <v>4</v>
      </c>
      <c r="F69" s="148" t="s">
        <v>11</v>
      </c>
      <c r="G69" s="115">
        <v>40.99</v>
      </c>
      <c r="H69" s="115">
        <v>25.59</v>
      </c>
      <c r="I69" s="115">
        <v>15.4</v>
      </c>
      <c r="J69" s="115" t="s">
        <v>6</v>
      </c>
      <c r="K69" s="115" t="s">
        <v>107</v>
      </c>
      <c r="L69" s="115" t="s">
        <v>22</v>
      </c>
      <c r="M69" s="146"/>
      <c r="N69" s="115" t="s">
        <v>2</v>
      </c>
      <c r="O69" s="115" t="s">
        <v>3</v>
      </c>
      <c r="P69" s="148" t="s">
        <v>4</v>
      </c>
      <c r="Q69" s="115">
        <v>60.15</v>
      </c>
      <c r="R69" s="115" t="s">
        <v>0</v>
      </c>
    </row>
    <row r="70" spans="1:18" ht="15">
      <c r="A70" s="115">
        <v>36</v>
      </c>
      <c r="B70" s="178">
        <v>42.9</v>
      </c>
      <c r="C70" s="111">
        <v>187.142</v>
      </c>
      <c r="D70" s="111">
        <v>191.054</v>
      </c>
      <c r="E70" s="175">
        <f>D70-C70</f>
        <v>3.912000000000006</v>
      </c>
      <c r="F70" s="175">
        <f>E70+P70</f>
        <v>7.1200000000000045</v>
      </c>
      <c r="G70" s="151">
        <f>40.99*F70</f>
        <v>291.8488000000002</v>
      </c>
      <c r="H70" s="151">
        <f>25.59*F70</f>
        <v>182.20080000000013</v>
      </c>
      <c r="I70" s="151">
        <f aca="true" t="shared" si="20" ref="I70:I84">15.4*F70</f>
        <v>109.64800000000007</v>
      </c>
      <c r="J70" s="151">
        <f>H70+I70</f>
        <v>291.8488000000002</v>
      </c>
      <c r="K70" s="151">
        <f>0.03465*B70</f>
        <v>1.486485</v>
      </c>
      <c r="L70" s="151">
        <f>K70*40.99</f>
        <v>60.93102015</v>
      </c>
      <c r="M70" s="154"/>
      <c r="N70" s="111">
        <v>115.197</v>
      </c>
      <c r="O70" s="111">
        <v>118.405</v>
      </c>
      <c r="P70" s="109">
        <f>O70-N70</f>
        <v>3.2079999999999984</v>
      </c>
      <c r="Q70" s="151">
        <f>60.15*P70</f>
        <v>192.9611999999999</v>
      </c>
      <c r="R70" s="115">
        <v>36</v>
      </c>
    </row>
    <row r="71" spans="1:18" ht="15">
      <c r="A71" s="155">
        <v>37</v>
      </c>
      <c r="B71" s="178">
        <v>30.1</v>
      </c>
      <c r="C71" s="109">
        <v>67.423</v>
      </c>
      <c r="D71" s="109">
        <v>70.402</v>
      </c>
      <c r="E71" s="175">
        <f aca="true" t="shared" si="21" ref="E71:E84">D71-C71</f>
        <v>2.978999999999999</v>
      </c>
      <c r="F71" s="175">
        <f aca="true" t="shared" si="22" ref="F71:F84">E71+P71</f>
        <v>3.965999999999994</v>
      </c>
      <c r="G71" s="151">
        <f aca="true" t="shared" si="23" ref="G71:G84">40.99*F71</f>
        <v>162.56633999999977</v>
      </c>
      <c r="H71" s="151">
        <f aca="true" t="shared" si="24" ref="H71:H85">25.59*F71</f>
        <v>101.48993999999985</v>
      </c>
      <c r="I71" s="151">
        <f t="shared" si="20"/>
        <v>61.07639999999991</v>
      </c>
      <c r="J71" s="151">
        <f aca="true" t="shared" si="25" ref="J71:J85">H71+I71</f>
        <v>162.56633999999974</v>
      </c>
      <c r="K71" s="151">
        <f aca="true" t="shared" si="26" ref="K71:K85">0.03465*B71</f>
        <v>1.0429650000000001</v>
      </c>
      <c r="L71" s="151">
        <f aca="true" t="shared" si="27" ref="L71:L85">K71*40.99</f>
        <v>42.751135350000006</v>
      </c>
      <c r="M71" s="154"/>
      <c r="N71" s="109">
        <v>39.996</v>
      </c>
      <c r="O71" s="109">
        <v>40.983</v>
      </c>
      <c r="P71" s="109">
        <f aca="true" t="shared" si="28" ref="P71:P84">O71-N71</f>
        <v>0.9869999999999948</v>
      </c>
      <c r="Q71" s="151">
        <f aca="true" t="shared" si="29" ref="Q71:Q85">60.15*P71</f>
        <v>59.368049999999684</v>
      </c>
      <c r="R71" s="115">
        <v>37</v>
      </c>
    </row>
    <row r="72" spans="1:18" ht="15">
      <c r="A72" s="149">
        <v>38</v>
      </c>
      <c r="B72" s="178">
        <v>45.5</v>
      </c>
      <c r="C72" s="108">
        <v>249.005</v>
      </c>
      <c r="D72" s="108">
        <v>253.008</v>
      </c>
      <c r="E72" s="175">
        <f t="shared" si="21"/>
        <v>4.003000000000014</v>
      </c>
      <c r="F72" s="175">
        <f t="shared" si="22"/>
        <v>8.135999999999996</v>
      </c>
      <c r="G72" s="151">
        <f t="shared" si="23"/>
        <v>333.49463999999983</v>
      </c>
      <c r="H72" s="151">
        <f t="shared" si="24"/>
        <v>208.2002399999999</v>
      </c>
      <c r="I72" s="151">
        <f t="shared" si="20"/>
        <v>125.29439999999994</v>
      </c>
      <c r="J72" s="151">
        <f t="shared" si="25"/>
        <v>333.49463999999983</v>
      </c>
      <c r="K72" s="151">
        <f t="shared" si="26"/>
        <v>1.576575</v>
      </c>
      <c r="L72" s="151">
        <f t="shared" si="27"/>
        <v>64.62380925000001</v>
      </c>
      <c r="M72" s="154"/>
      <c r="N72" s="113">
        <v>198.074</v>
      </c>
      <c r="O72" s="113">
        <v>202.207</v>
      </c>
      <c r="P72" s="109">
        <f t="shared" si="28"/>
        <v>4.132999999999981</v>
      </c>
      <c r="Q72" s="151">
        <f t="shared" si="29"/>
        <v>248.59994999999887</v>
      </c>
      <c r="R72" s="153">
        <v>38</v>
      </c>
    </row>
    <row r="73" spans="1:18" ht="15">
      <c r="A73" s="115">
        <v>39</v>
      </c>
      <c r="B73" s="178">
        <v>45.1</v>
      </c>
      <c r="C73" s="113">
        <v>311.324</v>
      </c>
      <c r="D73" s="113">
        <v>318.015</v>
      </c>
      <c r="E73" s="175">
        <f t="shared" si="21"/>
        <v>6.690999999999974</v>
      </c>
      <c r="F73" s="175">
        <f t="shared" si="22"/>
        <v>13.168999999999976</v>
      </c>
      <c r="G73" s="151">
        <f t="shared" si="23"/>
        <v>539.797309999999</v>
      </c>
      <c r="H73" s="151">
        <f t="shared" si="24"/>
        <v>336.9947099999994</v>
      </c>
      <c r="I73" s="151">
        <f t="shared" si="20"/>
        <v>202.80259999999964</v>
      </c>
      <c r="J73" s="151">
        <f t="shared" si="25"/>
        <v>539.797309999999</v>
      </c>
      <c r="K73" s="151">
        <f t="shared" si="26"/>
        <v>1.562715</v>
      </c>
      <c r="L73" s="151">
        <f t="shared" si="27"/>
        <v>64.05568785000001</v>
      </c>
      <c r="M73" s="154"/>
      <c r="N73" s="109">
        <v>43.72</v>
      </c>
      <c r="O73" s="109">
        <v>50.198</v>
      </c>
      <c r="P73" s="109">
        <f t="shared" si="28"/>
        <v>6.4780000000000015</v>
      </c>
      <c r="Q73" s="151">
        <f t="shared" si="29"/>
        <v>389.65170000000006</v>
      </c>
      <c r="R73" s="115">
        <v>39</v>
      </c>
    </row>
    <row r="74" spans="1:18" ht="15">
      <c r="A74" s="153">
        <v>40</v>
      </c>
      <c r="B74" s="178">
        <v>30.2</v>
      </c>
      <c r="C74" s="109">
        <v>255.332</v>
      </c>
      <c r="D74" s="109">
        <v>257.263</v>
      </c>
      <c r="E74" s="175">
        <f t="shared" si="21"/>
        <v>1.9309999999999832</v>
      </c>
      <c r="F74" s="175">
        <f t="shared" si="22"/>
        <v>4.437000000000012</v>
      </c>
      <c r="G74" s="151">
        <f t="shared" si="23"/>
        <v>181.8726300000005</v>
      </c>
      <c r="H74" s="151">
        <f t="shared" si="24"/>
        <v>113.54283000000031</v>
      </c>
      <c r="I74" s="151">
        <f t="shared" si="20"/>
        <v>68.32980000000019</v>
      </c>
      <c r="J74" s="151">
        <f t="shared" si="25"/>
        <v>181.8726300000005</v>
      </c>
      <c r="K74" s="151">
        <f t="shared" si="26"/>
        <v>1.04643</v>
      </c>
      <c r="L74" s="151">
        <f t="shared" si="27"/>
        <v>42.893165700000004</v>
      </c>
      <c r="M74" s="154"/>
      <c r="N74" s="109">
        <v>305.508</v>
      </c>
      <c r="O74" s="109">
        <v>308.014</v>
      </c>
      <c r="P74" s="109">
        <f t="shared" si="28"/>
        <v>2.5060000000000286</v>
      </c>
      <c r="Q74" s="151">
        <f t="shared" si="29"/>
        <v>150.73590000000172</v>
      </c>
      <c r="R74" s="153">
        <v>40</v>
      </c>
    </row>
    <row r="75" spans="1:18" ht="15">
      <c r="A75" s="115">
        <v>41</v>
      </c>
      <c r="B75" s="178">
        <v>45.2</v>
      </c>
      <c r="C75" s="109">
        <v>139.852</v>
      </c>
      <c r="D75" s="109">
        <v>146.282</v>
      </c>
      <c r="E75" s="175">
        <f t="shared" si="21"/>
        <v>6.430000000000007</v>
      </c>
      <c r="F75" s="175">
        <f t="shared" si="22"/>
        <v>10.49900000000001</v>
      </c>
      <c r="G75" s="151">
        <f t="shared" si="23"/>
        <v>430.3540100000004</v>
      </c>
      <c r="H75" s="151">
        <f t="shared" si="24"/>
        <v>268.66941000000025</v>
      </c>
      <c r="I75" s="151">
        <f t="shared" si="20"/>
        <v>161.68460000000016</v>
      </c>
      <c r="J75" s="151">
        <f t="shared" si="25"/>
        <v>430.3540100000004</v>
      </c>
      <c r="K75" s="151">
        <f t="shared" si="26"/>
        <v>1.5661800000000001</v>
      </c>
      <c r="L75" s="151">
        <f t="shared" si="27"/>
        <v>64.19771820000001</v>
      </c>
      <c r="M75" s="154"/>
      <c r="N75" s="109">
        <v>59.585</v>
      </c>
      <c r="O75" s="109">
        <v>63.654</v>
      </c>
      <c r="P75" s="109">
        <f t="shared" si="28"/>
        <v>4.069000000000003</v>
      </c>
      <c r="Q75" s="151">
        <f t="shared" si="29"/>
        <v>244.75035000000014</v>
      </c>
      <c r="R75" s="115">
        <v>41</v>
      </c>
    </row>
    <row r="76" spans="1:18" ht="15">
      <c r="A76" s="153">
        <v>42</v>
      </c>
      <c r="B76" s="178">
        <v>45.1</v>
      </c>
      <c r="C76" s="109">
        <v>12.6</v>
      </c>
      <c r="D76" s="109">
        <v>14.101</v>
      </c>
      <c r="E76" s="175">
        <f t="shared" si="21"/>
        <v>1.5010000000000012</v>
      </c>
      <c r="F76" s="175">
        <f t="shared" si="22"/>
        <v>2.772000000000002</v>
      </c>
      <c r="G76" s="151">
        <f t="shared" si="23"/>
        <v>113.62428000000008</v>
      </c>
      <c r="H76" s="151">
        <f t="shared" si="24"/>
        <v>70.93548000000006</v>
      </c>
      <c r="I76" s="151">
        <f t="shared" si="20"/>
        <v>42.68880000000003</v>
      </c>
      <c r="J76" s="151">
        <f t="shared" si="25"/>
        <v>113.62428000000008</v>
      </c>
      <c r="K76" s="151">
        <f t="shared" si="26"/>
        <v>1.562715</v>
      </c>
      <c r="L76" s="151">
        <f t="shared" si="27"/>
        <v>64.05568785000001</v>
      </c>
      <c r="M76" s="154"/>
      <c r="N76" s="109">
        <v>77.9</v>
      </c>
      <c r="O76" s="109">
        <v>79.171</v>
      </c>
      <c r="P76" s="109">
        <f t="shared" si="28"/>
        <v>1.2710000000000008</v>
      </c>
      <c r="Q76" s="151">
        <f t="shared" si="29"/>
        <v>76.45065000000005</v>
      </c>
      <c r="R76" s="153">
        <v>42</v>
      </c>
    </row>
    <row r="77" spans="1:18" ht="15">
      <c r="A77" s="115">
        <v>43</v>
      </c>
      <c r="B77" s="178">
        <v>30</v>
      </c>
      <c r="C77" s="109">
        <v>72.635</v>
      </c>
      <c r="D77" s="109">
        <v>73.642</v>
      </c>
      <c r="E77" s="175">
        <f t="shared" si="21"/>
        <v>1.0069999999999908</v>
      </c>
      <c r="F77" s="175">
        <f t="shared" si="22"/>
        <v>1.3339999999999907</v>
      </c>
      <c r="G77" s="151">
        <f t="shared" si="23"/>
        <v>54.68065999999963</v>
      </c>
      <c r="H77" s="151">
        <f t="shared" si="24"/>
        <v>34.137059999999764</v>
      </c>
      <c r="I77" s="151">
        <f t="shared" si="20"/>
        <v>20.54359999999986</v>
      </c>
      <c r="J77" s="151">
        <f t="shared" si="25"/>
        <v>54.68065999999962</v>
      </c>
      <c r="K77" s="151">
        <f t="shared" si="26"/>
        <v>1.0395</v>
      </c>
      <c r="L77" s="151">
        <f t="shared" si="27"/>
        <v>42.60910500000001</v>
      </c>
      <c r="M77" s="154"/>
      <c r="N77" s="109">
        <v>6.97</v>
      </c>
      <c r="O77" s="109">
        <v>7.297</v>
      </c>
      <c r="P77" s="109">
        <f t="shared" si="28"/>
        <v>0.32699999999999996</v>
      </c>
      <c r="Q77" s="151">
        <f t="shared" si="29"/>
        <v>19.66905</v>
      </c>
      <c r="R77" s="115">
        <v>43</v>
      </c>
    </row>
    <row r="78" spans="1:18" ht="15">
      <c r="A78" s="115">
        <v>44</v>
      </c>
      <c r="B78" s="178">
        <v>46.2</v>
      </c>
      <c r="C78" s="111">
        <v>120.411</v>
      </c>
      <c r="D78" s="111">
        <v>127.817</v>
      </c>
      <c r="E78" s="175">
        <f t="shared" si="21"/>
        <v>7.405999999999992</v>
      </c>
      <c r="F78" s="175">
        <f t="shared" si="22"/>
        <v>13.36499999999998</v>
      </c>
      <c r="G78" s="151">
        <f t="shared" si="23"/>
        <v>547.8313499999992</v>
      </c>
      <c r="H78" s="151">
        <f t="shared" si="24"/>
        <v>342.0103499999995</v>
      </c>
      <c r="I78" s="151">
        <f t="shared" si="20"/>
        <v>205.8209999999997</v>
      </c>
      <c r="J78" s="151">
        <f t="shared" si="25"/>
        <v>547.8313499999992</v>
      </c>
      <c r="K78" s="151">
        <f t="shared" si="26"/>
        <v>1.6008300000000002</v>
      </c>
      <c r="L78" s="151">
        <f t="shared" si="27"/>
        <v>65.61802170000001</v>
      </c>
      <c r="M78" s="154"/>
      <c r="N78" s="109">
        <v>99.254</v>
      </c>
      <c r="O78" s="109">
        <v>105.213</v>
      </c>
      <c r="P78" s="109">
        <f t="shared" si="28"/>
        <v>5.958999999999989</v>
      </c>
      <c r="Q78" s="151">
        <f t="shared" si="29"/>
        <v>358.4338499999993</v>
      </c>
      <c r="R78" s="115">
        <v>44</v>
      </c>
    </row>
    <row r="79" spans="1:18" ht="15">
      <c r="A79" s="115">
        <v>45</v>
      </c>
      <c r="B79" s="178">
        <v>45</v>
      </c>
      <c r="C79" s="111">
        <v>17</v>
      </c>
      <c r="D79" s="111">
        <v>18.091</v>
      </c>
      <c r="E79" s="175">
        <f t="shared" si="21"/>
        <v>1.091000000000001</v>
      </c>
      <c r="F79" s="175">
        <f t="shared" si="22"/>
        <v>1.8320000000000007</v>
      </c>
      <c r="G79" s="151">
        <f t="shared" si="23"/>
        <v>75.09368000000003</v>
      </c>
      <c r="H79" s="151">
        <f t="shared" si="24"/>
        <v>46.88088000000002</v>
      </c>
      <c r="I79" s="151">
        <f t="shared" si="20"/>
        <v>28.212800000000012</v>
      </c>
      <c r="J79" s="151">
        <f t="shared" si="25"/>
        <v>75.09368000000003</v>
      </c>
      <c r="K79" s="151">
        <f t="shared" si="26"/>
        <v>1.55925</v>
      </c>
      <c r="L79" s="151">
        <f t="shared" si="27"/>
        <v>63.91365750000001</v>
      </c>
      <c r="M79" s="154"/>
      <c r="N79" s="109">
        <v>19</v>
      </c>
      <c r="O79" s="109">
        <v>19.741</v>
      </c>
      <c r="P79" s="109">
        <f t="shared" si="28"/>
        <v>0.7409999999999997</v>
      </c>
      <c r="Q79" s="151">
        <f t="shared" si="29"/>
        <v>44.57114999999998</v>
      </c>
      <c r="R79" s="115">
        <v>45</v>
      </c>
    </row>
    <row r="80" spans="1:18" ht="15">
      <c r="A80" s="115">
        <v>46</v>
      </c>
      <c r="B80" s="178">
        <v>29.8</v>
      </c>
      <c r="C80" s="111">
        <v>159.51</v>
      </c>
      <c r="D80" s="111">
        <v>160.409</v>
      </c>
      <c r="E80" s="175">
        <f t="shared" si="21"/>
        <v>0.8990000000000009</v>
      </c>
      <c r="F80" s="175">
        <f t="shared" si="22"/>
        <v>1.229000000000001</v>
      </c>
      <c r="G80" s="151">
        <f t="shared" si="23"/>
        <v>50.376710000000045</v>
      </c>
      <c r="H80" s="151">
        <f t="shared" si="24"/>
        <v>31.450110000000024</v>
      </c>
      <c r="I80" s="151">
        <f t="shared" si="20"/>
        <v>18.926600000000015</v>
      </c>
      <c r="J80" s="151">
        <f t="shared" si="25"/>
        <v>50.37671000000004</v>
      </c>
      <c r="K80" s="151">
        <f t="shared" si="26"/>
        <v>1.03257</v>
      </c>
      <c r="L80" s="151">
        <f t="shared" si="27"/>
        <v>42.3250443</v>
      </c>
      <c r="M80" s="154"/>
      <c r="N80" s="109">
        <v>11.227</v>
      </c>
      <c r="O80" s="109">
        <v>11.557</v>
      </c>
      <c r="P80" s="109">
        <f t="shared" si="28"/>
        <v>0.33000000000000007</v>
      </c>
      <c r="Q80" s="151">
        <f t="shared" si="29"/>
        <v>19.849500000000003</v>
      </c>
      <c r="R80" s="115">
        <v>46</v>
      </c>
    </row>
    <row r="81" spans="1:18" ht="15">
      <c r="A81" s="115">
        <v>47</v>
      </c>
      <c r="B81" s="178">
        <v>45.4</v>
      </c>
      <c r="C81" s="109">
        <v>101.436</v>
      </c>
      <c r="D81" s="109">
        <v>103.016</v>
      </c>
      <c r="E81" s="175">
        <f t="shared" si="21"/>
        <v>1.5799999999999983</v>
      </c>
      <c r="F81" s="175">
        <f t="shared" si="22"/>
        <v>2.469999999999999</v>
      </c>
      <c r="G81" s="151">
        <f t="shared" si="23"/>
        <v>101.24529999999996</v>
      </c>
      <c r="H81" s="151">
        <f t="shared" si="24"/>
        <v>63.20729999999997</v>
      </c>
      <c r="I81" s="151">
        <f t="shared" si="20"/>
        <v>38.03799999999998</v>
      </c>
      <c r="J81" s="151">
        <f t="shared" si="25"/>
        <v>101.24529999999996</v>
      </c>
      <c r="K81" s="151">
        <f t="shared" si="26"/>
        <v>1.57311</v>
      </c>
      <c r="L81" s="151">
        <f t="shared" si="27"/>
        <v>64.48177890000001</v>
      </c>
      <c r="M81" s="154"/>
      <c r="N81" s="109">
        <v>9.841</v>
      </c>
      <c r="O81" s="109">
        <v>10.731</v>
      </c>
      <c r="P81" s="109">
        <f t="shared" si="28"/>
        <v>0.8900000000000006</v>
      </c>
      <c r="Q81" s="151">
        <f t="shared" si="29"/>
        <v>53.53350000000003</v>
      </c>
      <c r="R81" s="115">
        <v>47</v>
      </c>
    </row>
    <row r="82" spans="1:18" ht="15">
      <c r="A82" s="115">
        <v>48</v>
      </c>
      <c r="B82" s="178">
        <v>44.2</v>
      </c>
      <c r="C82" s="109">
        <v>90</v>
      </c>
      <c r="D82" s="109">
        <v>91</v>
      </c>
      <c r="E82" s="175">
        <f t="shared" si="21"/>
        <v>1</v>
      </c>
      <c r="F82" s="175">
        <f t="shared" si="22"/>
        <v>2</v>
      </c>
      <c r="G82" s="151">
        <f t="shared" si="23"/>
        <v>81.98</v>
      </c>
      <c r="H82" s="151">
        <f t="shared" si="24"/>
        <v>51.18</v>
      </c>
      <c r="I82" s="151">
        <f t="shared" si="20"/>
        <v>30.8</v>
      </c>
      <c r="J82" s="151">
        <f t="shared" si="25"/>
        <v>81.98</v>
      </c>
      <c r="K82" s="151">
        <f t="shared" si="26"/>
        <v>1.53153</v>
      </c>
      <c r="L82" s="151">
        <f t="shared" si="27"/>
        <v>62.77741470000001</v>
      </c>
      <c r="M82" s="154"/>
      <c r="N82" s="109">
        <v>81</v>
      </c>
      <c r="O82" s="109">
        <v>82</v>
      </c>
      <c r="P82" s="109">
        <f t="shared" si="28"/>
        <v>1</v>
      </c>
      <c r="Q82" s="151">
        <f t="shared" si="29"/>
        <v>60.15</v>
      </c>
      <c r="R82" s="115">
        <v>48</v>
      </c>
    </row>
    <row r="83" spans="1:18" ht="15">
      <c r="A83" s="115">
        <v>49</v>
      </c>
      <c r="B83" s="178">
        <v>30.1</v>
      </c>
      <c r="C83" s="109">
        <v>160</v>
      </c>
      <c r="D83" s="109">
        <v>161</v>
      </c>
      <c r="E83" s="175">
        <f t="shared" si="21"/>
        <v>1</v>
      </c>
      <c r="F83" s="175">
        <f t="shared" si="22"/>
        <v>1.6599999999999966</v>
      </c>
      <c r="G83" s="151">
        <f t="shared" si="23"/>
        <v>68.04339999999986</v>
      </c>
      <c r="H83" s="151">
        <f t="shared" si="24"/>
        <v>42.47939999999991</v>
      </c>
      <c r="I83" s="151">
        <f t="shared" si="20"/>
        <v>25.563999999999947</v>
      </c>
      <c r="J83" s="151">
        <f t="shared" si="25"/>
        <v>68.04339999999986</v>
      </c>
      <c r="K83" s="151">
        <f t="shared" si="26"/>
        <v>1.0429650000000001</v>
      </c>
      <c r="L83" s="151">
        <f t="shared" si="27"/>
        <v>42.751135350000006</v>
      </c>
      <c r="M83" s="154"/>
      <c r="N83" s="109">
        <v>101</v>
      </c>
      <c r="O83" s="109">
        <v>101.66</v>
      </c>
      <c r="P83" s="109">
        <f t="shared" si="28"/>
        <v>0.6599999999999966</v>
      </c>
      <c r="Q83" s="151">
        <f t="shared" si="29"/>
        <v>39.69899999999979</v>
      </c>
      <c r="R83" s="115">
        <v>49</v>
      </c>
    </row>
    <row r="84" spans="1:18" ht="15">
      <c r="A84" s="115">
        <v>50</v>
      </c>
      <c r="B84" s="178">
        <v>45.3</v>
      </c>
      <c r="C84" s="109">
        <v>276</v>
      </c>
      <c r="D84" s="109">
        <v>281</v>
      </c>
      <c r="E84" s="175">
        <f t="shared" si="21"/>
        <v>5</v>
      </c>
      <c r="F84" s="175">
        <f t="shared" si="22"/>
        <v>13</v>
      </c>
      <c r="G84" s="151">
        <f t="shared" si="23"/>
        <v>532.87</v>
      </c>
      <c r="H84" s="151">
        <f t="shared" si="24"/>
        <v>332.67</v>
      </c>
      <c r="I84" s="151">
        <f t="shared" si="20"/>
        <v>200.20000000000002</v>
      </c>
      <c r="J84" s="151">
        <f t="shared" si="25"/>
        <v>532.87</v>
      </c>
      <c r="K84" s="151">
        <f t="shared" si="26"/>
        <v>1.569645</v>
      </c>
      <c r="L84" s="151">
        <f t="shared" si="27"/>
        <v>64.33974855</v>
      </c>
      <c r="M84" s="154"/>
      <c r="N84" s="109">
        <v>262</v>
      </c>
      <c r="O84" s="109">
        <v>270</v>
      </c>
      <c r="P84" s="109">
        <f t="shared" si="28"/>
        <v>8</v>
      </c>
      <c r="Q84" s="151">
        <f t="shared" si="29"/>
        <v>481.2</v>
      </c>
      <c r="R84" s="115">
        <v>50</v>
      </c>
    </row>
    <row r="85" spans="1:18" ht="15">
      <c r="A85" s="147"/>
      <c r="B85" s="146">
        <f>SUM(B70:B84)</f>
        <v>600.1</v>
      </c>
      <c r="C85" s="147"/>
      <c r="D85" s="115"/>
      <c r="E85" s="158">
        <f>SUM(E70:E84)</f>
        <v>46.42999999999997</v>
      </c>
      <c r="F85" s="158">
        <f>SUM(F70:F84)</f>
        <v>86.98899999999996</v>
      </c>
      <c r="G85" s="151">
        <f>SUM(G70:G84)</f>
        <v>3565.679109999998</v>
      </c>
      <c r="H85" s="151">
        <f t="shared" si="24"/>
        <v>2226.048509999999</v>
      </c>
      <c r="I85" s="151">
        <f>SUM(I70:I84)</f>
        <v>1339.6305999999993</v>
      </c>
      <c r="J85" s="151">
        <f t="shared" si="25"/>
        <v>3565.679109999998</v>
      </c>
      <c r="K85" s="151">
        <f t="shared" si="26"/>
        <v>20.793465</v>
      </c>
      <c r="L85" s="151">
        <f t="shared" si="27"/>
        <v>852.3241303500001</v>
      </c>
      <c r="M85" s="154"/>
      <c r="N85" s="147"/>
      <c r="O85" s="115"/>
      <c r="P85" s="180">
        <f>SUM(P70:P84)</f>
        <v>40.55899999999999</v>
      </c>
      <c r="Q85" s="151">
        <f t="shared" si="29"/>
        <v>2439.6238499999995</v>
      </c>
      <c r="R85" s="147"/>
    </row>
    <row r="86" spans="1:18" ht="15">
      <c r="A86" s="147"/>
      <c r="B86" s="147"/>
      <c r="C86" s="147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47"/>
    </row>
    <row r="87" spans="1:18" ht="15">
      <c r="A87" s="147"/>
      <c r="B87" s="147"/>
      <c r="C87" s="147"/>
      <c r="D87" s="75"/>
      <c r="E87" s="75"/>
      <c r="F87" s="75"/>
      <c r="G87" s="75"/>
      <c r="H87" s="75"/>
      <c r="I87" s="159"/>
      <c r="J87" s="159"/>
      <c r="K87" s="159"/>
      <c r="L87" s="159"/>
      <c r="M87" s="159"/>
      <c r="N87" s="159"/>
      <c r="O87" s="159"/>
      <c r="P87" s="159"/>
      <c r="Q87" s="159"/>
      <c r="R87" s="147"/>
    </row>
    <row r="88" spans="1:18" ht="15">
      <c r="A88" s="165"/>
      <c r="B88" s="165"/>
      <c r="C88" s="165"/>
      <c r="D88" s="159"/>
      <c r="E88" s="159"/>
      <c r="F88" s="159"/>
      <c r="G88" s="159"/>
      <c r="H88" s="159"/>
      <c r="I88" s="159"/>
      <c r="J88" s="159"/>
      <c r="K88" s="159"/>
      <c r="L88" s="159"/>
      <c r="M88" s="187"/>
      <c r="N88" s="159"/>
      <c r="O88" s="159"/>
      <c r="P88" s="159"/>
      <c r="Q88" s="159"/>
      <c r="R88" s="147"/>
    </row>
    <row r="89" spans="1:18" ht="15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47"/>
    </row>
    <row r="90" spans="1:18" ht="15">
      <c r="A90" s="165"/>
      <c r="B90" s="188"/>
      <c r="C90" s="163"/>
      <c r="D90" s="189"/>
      <c r="E90" s="167"/>
      <c r="F90" s="167"/>
      <c r="G90" s="182"/>
      <c r="H90" s="182"/>
      <c r="I90" s="182"/>
      <c r="J90" s="182"/>
      <c r="K90" s="182"/>
      <c r="L90" s="182"/>
      <c r="M90" s="165"/>
      <c r="N90" s="163"/>
      <c r="O90" s="163"/>
      <c r="P90" s="167"/>
      <c r="Q90" s="182"/>
      <c r="R90" s="147"/>
    </row>
    <row r="91" spans="1:18" ht="15">
      <c r="A91" s="165"/>
      <c r="B91" s="188"/>
      <c r="C91" s="167"/>
      <c r="D91" s="167"/>
      <c r="E91" s="167"/>
      <c r="F91" s="167"/>
      <c r="G91" s="182"/>
      <c r="H91" s="182"/>
      <c r="I91" s="182"/>
      <c r="J91" s="182"/>
      <c r="K91" s="182"/>
      <c r="L91" s="182"/>
      <c r="M91" s="164"/>
      <c r="N91" s="167"/>
      <c r="O91" s="167"/>
      <c r="P91" s="167"/>
      <c r="Q91" s="182"/>
      <c r="R91" s="147"/>
    </row>
    <row r="92" spans="1:18" ht="15">
      <c r="A92" s="165"/>
      <c r="B92" s="188"/>
      <c r="C92" s="167"/>
      <c r="D92" s="167"/>
      <c r="E92" s="167"/>
      <c r="F92" s="167"/>
      <c r="G92" s="182"/>
      <c r="H92" s="182"/>
      <c r="I92" s="182"/>
      <c r="J92" s="182"/>
      <c r="K92" s="182"/>
      <c r="L92" s="182"/>
      <c r="M92" s="164"/>
      <c r="N92" s="167"/>
      <c r="O92" s="167"/>
      <c r="P92" s="167"/>
      <c r="Q92" s="182"/>
      <c r="R92" s="147"/>
    </row>
    <row r="93" spans="1:18" ht="15">
      <c r="A93" s="165"/>
      <c r="B93" s="188"/>
      <c r="C93" s="167"/>
      <c r="D93" s="167"/>
      <c r="E93" s="167"/>
      <c r="F93" s="167"/>
      <c r="G93" s="182"/>
      <c r="H93" s="182"/>
      <c r="I93" s="182"/>
      <c r="J93" s="182"/>
      <c r="K93" s="182"/>
      <c r="L93" s="182"/>
      <c r="M93" s="164"/>
      <c r="N93" s="167"/>
      <c r="O93" s="167"/>
      <c r="P93" s="167"/>
      <c r="Q93" s="182"/>
      <c r="R93" s="147"/>
    </row>
    <row r="94" spans="1:18" ht="1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71"/>
    </row>
    <row r="95" spans="1:18" ht="1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</row>
    <row r="96" spans="1:18" ht="15">
      <c r="A96" s="162"/>
      <c r="B96" s="170"/>
      <c r="C96" s="163"/>
      <c r="D96" s="163"/>
      <c r="E96" s="168"/>
      <c r="F96" s="168"/>
      <c r="G96" s="169"/>
      <c r="H96" s="169"/>
      <c r="I96" s="169"/>
      <c r="J96" s="169"/>
      <c r="K96" s="169"/>
      <c r="L96" s="169"/>
      <c r="M96" s="169"/>
      <c r="N96" s="163"/>
      <c r="O96" s="163"/>
      <c r="P96" s="195"/>
      <c r="Q96" s="169"/>
      <c r="R96" s="162"/>
    </row>
    <row r="97" spans="1:18" ht="15">
      <c r="A97" s="162"/>
      <c r="B97" s="170"/>
      <c r="C97" s="168"/>
      <c r="D97" s="168"/>
      <c r="E97" s="168"/>
      <c r="F97" s="168"/>
      <c r="G97" s="169"/>
      <c r="H97" s="169"/>
      <c r="I97" s="169"/>
      <c r="J97" s="169"/>
      <c r="K97" s="169"/>
      <c r="L97" s="169"/>
      <c r="M97" s="169"/>
      <c r="N97" s="168"/>
      <c r="O97" s="168"/>
      <c r="P97" s="195"/>
      <c r="Q97" s="169"/>
      <c r="R97" s="162"/>
    </row>
    <row r="98" spans="1:18" ht="15">
      <c r="A98" s="162"/>
      <c r="B98" s="170"/>
      <c r="C98" s="168"/>
      <c r="D98" s="168"/>
      <c r="E98" s="168"/>
      <c r="F98" s="168"/>
      <c r="G98" s="169"/>
      <c r="H98" s="169"/>
      <c r="I98" s="169"/>
      <c r="J98" s="169"/>
      <c r="K98" s="169"/>
      <c r="L98" s="169"/>
      <c r="M98" s="169"/>
      <c r="N98" s="168"/>
      <c r="O98" s="168"/>
      <c r="P98" s="195"/>
      <c r="Q98" s="169"/>
      <c r="R98" s="162"/>
    </row>
    <row r="99" spans="1:18" ht="15">
      <c r="A99" s="196"/>
      <c r="B99" s="170"/>
      <c r="C99" s="168"/>
      <c r="D99" s="168"/>
      <c r="E99" s="168"/>
      <c r="F99" s="168"/>
      <c r="G99" s="169"/>
      <c r="H99" s="169"/>
      <c r="I99" s="169"/>
      <c r="J99" s="169"/>
      <c r="K99" s="169"/>
      <c r="L99" s="169"/>
      <c r="M99" s="169"/>
      <c r="N99" s="168"/>
      <c r="O99" s="168"/>
      <c r="P99" s="195"/>
      <c r="Q99" s="169"/>
      <c r="R99" s="162"/>
    </row>
    <row r="100" spans="1:18" ht="15">
      <c r="A100" s="197" t="s">
        <v>5</v>
      </c>
      <c r="B100" s="197"/>
      <c r="C100" s="197"/>
      <c r="D100" s="115" t="s">
        <v>104</v>
      </c>
      <c r="E100" s="197" t="s">
        <v>31</v>
      </c>
      <c r="F100" s="197"/>
      <c r="G100" s="115" t="s">
        <v>6</v>
      </c>
      <c r="H100" s="115" t="s">
        <v>27</v>
      </c>
      <c r="I100" s="115" t="s">
        <v>26</v>
      </c>
      <c r="J100" s="115" t="s">
        <v>6</v>
      </c>
      <c r="K100" s="115" t="s">
        <v>30</v>
      </c>
      <c r="L100" s="115" t="s">
        <v>14</v>
      </c>
      <c r="M100" s="197"/>
      <c r="N100" s="197" t="s">
        <v>8</v>
      </c>
      <c r="O100" s="197"/>
      <c r="P100" s="115" t="s">
        <v>104</v>
      </c>
      <c r="Q100" s="197" t="s">
        <v>31</v>
      </c>
      <c r="R100" s="198"/>
    </row>
    <row r="101" spans="1:18" ht="15">
      <c r="A101" s="115" t="s">
        <v>0</v>
      </c>
      <c r="B101" s="115" t="s">
        <v>1</v>
      </c>
      <c r="C101" s="115" t="s">
        <v>2</v>
      </c>
      <c r="D101" s="115" t="s">
        <v>3</v>
      </c>
      <c r="E101" s="148" t="s">
        <v>16</v>
      </c>
      <c r="F101" s="148" t="s">
        <v>11</v>
      </c>
      <c r="G101" s="115">
        <v>40.99</v>
      </c>
      <c r="H101" s="115">
        <v>25.59</v>
      </c>
      <c r="I101" s="115">
        <v>15.4</v>
      </c>
      <c r="J101" s="115" t="s">
        <v>14</v>
      </c>
      <c r="K101" s="115">
        <v>0.03465</v>
      </c>
      <c r="L101" s="115" t="s">
        <v>6</v>
      </c>
      <c r="M101" s="146"/>
      <c r="N101" s="115" t="s">
        <v>2</v>
      </c>
      <c r="O101" s="115" t="s">
        <v>3</v>
      </c>
      <c r="P101" s="148" t="s">
        <v>4</v>
      </c>
      <c r="Q101" s="115">
        <v>60.15</v>
      </c>
      <c r="R101" s="115" t="s">
        <v>0</v>
      </c>
    </row>
    <row r="102" spans="1:18" ht="15">
      <c r="A102" s="115">
        <v>51</v>
      </c>
      <c r="B102" s="178">
        <v>47.8</v>
      </c>
      <c r="C102" s="108">
        <v>3.1</v>
      </c>
      <c r="D102" s="110">
        <v>5</v>
      </c>
      <c r="E102" s="175">
        <f>D102-C102</f>
        <v>1.9</v>
      </c>
      <c r="F102" s="175">
        <f>E102+P102</f>
        <v>2.9</v>
      </c>
      <c r="G102" s="151">
        <f>40.99*F102</f>
        <v>118.871</v>
      </c>
      <c r="H102" s="151">
        <f>25.59*F102</f>
        <v>74.211</v>
      </c>
      <c r="I102" s="151">
        <f aca="true" t="shared" si="30" ref="I102:I121">15.4*F102</f>
        <v>44.66</v>
      </c>
      <c r="J102" s="151">
        <f>H102+I102</f>
        <v>118.871</v>
      </c>
      <c r="K102" s="151">
        <f>0.03465*B102</f>
        <v>1.65627</v>
      </c>
      <c r="L102" s="151">
        <f>40.99*K102</f>
        <v>67.8905073</v>
      </c>
      <c r="M102" s="154"/>
      <c r="N102" s="108">
        <v>2.1</v>
      </c>
      <c r="O102" s="108">
        <v>3.1</v>
      </c>
      <c r="P102" s="190">
        <f>O102-N102</f>
        <v>1</v>
      </c>
      <c r="Q102" s="151">
        <f>60.15*P102</f>
        <v>60.15</v>
      </c>
      <c r="R102" s="115">
        <v>51</v>
      </c>
    </row>
    <row r="103" spans="1:18" ht="15">
      <c r="A103" s="115">
        <v>52</v>
      </c>
      <c r="B103" s="178">
        <v>36</v>
      </c>
      <c r="C103" s="109">
        <v>43.551</v>
      </c>
      <c r="D103" s="109">
        <v>45.851</v>
      </c>
      <c r="E103" s="175">
        <f aca="true" t="shared" si="31" ref="E103:E121">D103-C103</f>
        <v>2.299999999999997</v>
      </c>
      <c r="F103" s="175">
        <f aca="true" t="shared" si="32" ref="F103:F121">E103+P103</f>
        <v>3.5529999999999973</v>
      </c>
      <c r="G103" s="151">
        <f aca="true" t="shared" si="33" ref="G103:G121">40.99*F103</f>
        <v>145.6374699999999</v>
      </c>
      <c r="H103" s="151">
        <f aca="true" t="shared" si="34" ref="H103:H121">25.59*F103</f>
        <v>90.92126999999994</v>
      </c>
      <c r="I103" s="151">
        <f t="shared" si="30"/>
        <v>54.71619999999996</v>
      </c>
      <c r="J103" s="151">
        <f aca="true" t="shared" si="35" ref="J103:J121">H103+I103</f>
        <v>145.6374699999999</v>
      </c>
      <c r="K103" s="151">
        <f aca="true" t="shared" si="36" ref="K103:K122">0.03465*B103</f>
        <v>1.2474</v>
      </c>
      <c r="L103" s="151">
        <f aca="true" t="shared" si="37" ref="L103:L122">40.99*K103</f>
        <v>51.130926</v>
      </c>
      <c r="M103" s="154"/>
      <c r="N103" s="109">
        <v>21.551</v>
      </c>
      <c r="O103" s="109">
        <v>22.804</v>
      </c>
      <c r="P103" s="190">
        <f aca="true" t="shared" si="38" ref="P103:P121">O103-N103</f>
        <v>1.2530000000000001</v>
      </c>
      <c r="Q103" s="151">
        <f aca="true" t="shared" si="39" ref="Q103:Q122">60.15*P103</f>
        <v>75.36795000000001</v>
      </c>
      <c r="R103" s="115">
        <v>52</v>
      </c>
    </row>
    <row r="104" spans="1:18" ht="15">
      <c r="A104" s="115">
        <v>53</v>
      </c>
      <c r="B104" s="178">
        <v>31</v>
      </c>
      <c r="C104" s="109">
        <v>711.844</v>
      </c>
      <c r="D104" s="109">
        <v>726.517</v>
      </c>
      <c r="E104" s="175">
        <f t="shared" si="31"/>
        <v>14.673000000000002</v>
      </c>
      <c r="F104" s="175">
        <f t="shared" si="32"/>
        <v>27.067999999999984</v>
      </c>
      <c r="G104" s="151">
        <f t="shared" si="33"/>
        <v>1109.5173199999995</v>
      </c>
      <c r="H104" s="151">
        <f t="shared" si="34"/>
        <v>692.6701199999995</v>
      </c>
      <c r="I104" s="151">
        <f t="shared" si="30"/>
        <v>416.84719999999976</v>
      </c>
      <c r="J104" s="151">
        <f t="shared" si="35"/>
        <v>1109.5173199999992</v>
      </c>
      <c r="K104" s="151">
        <f t="shared" si="36"/>
        <v>1.07415</v>
      </c>
      <c r="L104" s="151">
        <f t="shared" si="37"/>
        <v>44.0294085</v>
      </c>
      <c r="M104" s="154"/>
      <c r="N104" s="109">
        <v>451.194</v>
      </c>
      <c r="O104" s="109">
        <v>463.589</v>
      </c>
      <c r="P104" s="190">
        <f t="shared" si="38"/>
        <v>12.394999999999982</v>
      </c>
      <c r="Q104" s="151">
        <f t="shared" si="39"/>
        <v>745.5592499999989</v>
      </c>
      <c r="R104" s="115">
        <v>53</v>
      </c>
    </row>
    <row r="105" spans="1:18" ht="15">
      <c r="A105" s="155">
        <v>54</v>
      </c>
      <c r="B105" s="178">
        <v>31.4</v>
      </c>
      <c r="C105" s="109">
        <v>43.071</v>
      </c>
      <c r="D105" s="109">
        <v>52.862</v>
      </c>
      <c r="E105" s="175">
        <f t="shared" si="31"/>
        <v>9.791000000000004</v>
      </c>
      <c r="F105" s="175">
        <f t="shared" si="32"/>
        <v>13.696000000000005</v>
      </c>
      <c r="G105" s="151">
        <f t="shared" si="33"/>
        <v>561.3990400000002</v>
      </c>
      <c r="H105" s="151">
        <f t="shared" si="34"/>
        <v>350.4806400000001</v>
      </c>
      <c r="I105" s="151">
        <f t="shared" si="30"/>
        <v>210.91840000000008</v>
      </c>
      <c r="J105" s="151">
        <f t="shared" si="35"/>
        <v>561.3990400000002</v>
      </c>
      <c r="K105" s="151">
        <f t="shared" si="36"/>
        <v>1.08801</v>
      </c>
      <c r="L105" s="151">
        <f t="shared" si="37"/>
        <v>44.5975299</v>
      </c>
      <c r="M105" s="154"/>
      <c r="N105" s="109">
        <v>37.857</v>
      </c>
      <c r="O105" s="109">
        <v>41.762</v>
      </c>
      <c r="P105" s="190">
        <f t="shared" si="38"/>
        <v>3.905000000000001</v>
      </c>
      <c r="Q105" s="151">
        <f t="shared" si="39"/>
        <v>234.88575000000006</v>
      </c>
      <c r="R105" s="115">
        <v>54</v>
      </c>
    </row>
    <row r="106" spans="1:18" ht="15">
      <c r="A106" s="155">
        <v>55</v>
      </c>
      <c r="B106" s="178">
        <v>47.3</v>
      </c>
      <c r="C106" s="109">
        <v>136</v>
      </c>
      <c r="D106" s="109">
        <v>140.324</v>
      </c>
      <c r="E106" s="175">
        <f t="shared" si="31"/>
        <v>4.324000000000012</v>
      </c>
      <c r="F106" s="175">
        <f t="shared" si="32"/>
        <v>9.340000000000018</v>
      </c>
      <c r="G106" s="151">
        <f t="shared" si="33"/>
        <v>382.84660000000076</v>
      </c>
      <c r="H106" s="151">
        <f t="shared" si="34"/>
        <v>239.01060000000044</v>
      </c>
      <c r="I106" s="151">
        <f t="shared" si="30"/>
        <v>143.83600000000027</v>
      </c>
      <c r="J106" s="151">
        <f t="shared" si="35"/>
        <v>382.8466000000007</v>
      </c>
      <c r="K106" s="151">
        <f t="shared" si="36"/>
        <v>1.6389449999999999</v>
      </c>
      <c r="L106" s="151">
        <f t="shared" si="37"/>
        <v>67.18035555</v>
      </c>
      <c r="M106" s="154"/>
      <c r="N106" s="111">
        <v>63</v>
      </c>
      <c r="O106" s="111">
        <v>68.016</v>
      </c>
      <c r="P106" s="190">
        <f t="shared" si="38"/>
        <v>5.016000000000005</v>
      </c>
      <c r="Q106" s="151">
        <f t="shared" si="39"/>
        <v>301.7124000000003</v>
      </c>
      <c r="R106" s="115">
        <v>55</v>
      </c>
    </row>
    <row r="107" spans="1:18" ht="15">
      <c r="A107" s="173">
        <v>56</v>
      </c>
      <c r="B107" s="178">
        <v>34</v>
      </c>
      <c r="C107" s="110">
        <v>1.5</v>
      </c>
      <c r="D107" s="108">
        <v>1.952</v>
      </c>
      <c r="E107" s="175">
        <f t="shared" si="31"/>
        <v>0.45199999999999996</v>
      </c>
      <c r="F107" s="175">
        <f t="shared" si="32"/>
        <v>0.7229999999999999</v>
      </c>
      <c r="G107" s="151">
        <f t="shared" si="33"/>
        <v>29.635769999999997</v>
      </c>
      <c r="H107" s="151">
        <f t="shared" si="34"/>
        <v>18.501569999999997</v>
      </c>
      <c r="I107" s="151">
        <f t="shared" si="30"/>
        <v>11.134199999999998</v>
      </c>
      <c r="J107" s="151">
        <f t="shared" si="35"/>
        <v>29.635769999999994</v>
      </c>
      <c r="K107" s="151">
        <f t="shared" si="36"/>
        <v>1.1781</v>
      </c>
      <c r="L107" s="151">
        <f t="shared" si="37"/>
        <v>48.290319</v>
      </c>
      <c r="M107" s="154"/>
      <c r="N107" s="108">
        <v>1.5</v>
      </c>
      <c r="O107" s="108">
        <v>1.771</v>
      </c>
      <c r="P107" s="190">
        <f t="shared" si="38"/>
        <v>0.2709999999999999</v>
      </c>
      <c r="Q107" s="151">
        <f t="shared" si="39"/>
        <v>16.300649999999994</v>
      </c>
      <c r="R107" s="153">
        <v>56</v>
      </c>
    </row>
    <row r="108" spans="1:18" ht="15">
      <c r="A108" s="115">
        <v>57</v>
      </c>
      <c r="B108" s="178">
        <v>31</v>
      </c>
      <c r="C108" s="109">
        <v>98.8</v>
      </c>
      <c r="D108" s="109">
        <v>101.5</v>
      </c>
      <c r="E108" s="175">
        <f t="shared" si="31"/>
        <v>2.700000000000003</v>
      </c>
      <c r="F108" s="175">
        <f t="shared" si="32"/>
        <v>3.1000000000000014</v>
      </c>
      <c r="G108" s="151">
        <f t="shared" si="33"/>
        <v>127.06900000000006</v>
      </c>
      <c r="H108" s="151">
        <f t="shared" si="34"/>
        <v>79.32900000000004</v>
      </c>
      <c r="I108" s="151">
        <f t="shared" si="30"/>
        <v>47.74000000000002</v>
      </c>
      <c r="J108" s="151">
        <f t="shared" si="35"/>
        <v>127.06900000000006</v>
      </c>
      <c r="K108" s="151">
        <f t="shared" si="36"/>
        <v>1.07415</v>
      </c>
      <c r="L108" s="151">
        <f t="shared" si="37"/>
        <v>44.0294085</v>
      </c>
      <c r="M108" s="154"/>
      <c r="N108" s="109">
        <v>28.5</v>
      </c>
      <c r="O108" s="109">
        <v>28.9</v>
      </c>
      <c r="P108" s="190">
        <f t="shared" si="38"/>
        <v>0.3999999999999986</v>
      </c>
      <c r="Q108" s="151">
        <f t="shared" si="39"/>
        <v>24.059999999999913</v>
      </c>
      <c r="R108" s="115">
        <v>57</v>
      </c>
    </row>
    <row r="109" spans="1:18" ht="15">
      <c r="A109" s="115">
        <v>58</v>
      </c>
      <c r="B109" s="178">
        <v>31</v>
      </c>
      <c r="C109" s="111">
        <v>14.947</v>
      </c>
      <c r="D109" s="111">
        <v>16.003</v>
      </c>
      <c r="E109" s="175">
        <f t="shared" si="31"/>
        <v>1.056000000000001</v>
      </c>
      <c r="F109" s="175">
        <f t="shared" si="32"/>
        <v>3.4140000000000015</v>
      </c>
      <c r="G109" s="151">
        <f t="shared" si="33"/>
        <v>139.93986000000007</v>
      </c>
      <c r="H109" s="151">
        <f t="shared" si="34"/>
        <v>87.36426000000004</v>
      </c>
      <c r="I109" s="151">
        <f t="shared" si="30"/>
        <v>52.57560000000002</v>
      </c>
      <c r="J109" s="151">
        <f t="shared" si="35"/>
        <v>139.93986000000007</v>
      </c>
      <c r="K109" s="151">
        <f t="shared" si="36"/>
        <v>1.07415</v>
      </c>
      <c r="L109" s="151">
        <f t="shared" si="37"/>
        <v>44.0294085</v>
      </c>
      <c r="M109" s="154"/>
      <c r="N109" s="111">
        <v>17.826</v>
      </c>
      <c r="O109" s="111">
        <v>20.184</v>
      </c>
      <c r="P109" s="190">
        <f t="shared" si="38"/>
        <v>2.3580000000000005</v>
      </c>
      <c r="Q109" s="151">
        <f t="shared" si="39"/>
        <v>141.83370000000002</v>
      </c>
      <c r="R109" s="157">
        <v>58</v>
      </c>
    </row>
    <row r="110" spans="1:18" ht="15">
      <c r="A110" s="115">
        <v>59</v>
      </c>
      <c r="B110" s="178">
        <v>46.5</v>
      </c>
      <c r="C110" s="109">
        <v>99.222</v>
      </c>
      <c r="D110" s="109">
        <v>103.228</v>
      </c>
      <c r="E110" s="175">
        <f t="shared" si="31"/>
        <v>4.006</v>
      </c>
      <c r="F110" s="175">
        <f t="shared" si="32"/>
        <v>7.506000000000007</v>
      </c>
      <c r="G110" s="151">
        <f t="shared" si="33"/>
        <v>307.6709400000003</v>
      </c>
      <c r="H110" s="151">
        <f t="shared" si="34"/>
        <v>192.07854000000017</v>
      </c>
      <c r="I110" s="151">
        <f t="shared" si="30"/>
        <v>115.59240000000011</v>
      </c>
      <c r="J110" s="151">
        <f t="shared" si="35"/>
        <v>307.6709400000003</v>
      </c>
      <c r="K110" s="151">
        <f t="shared" si="36"/>
        <v>1.611225</v>
      </c>
      <c r="L110" s="151">
        <f t="shared" si="37"/>
        <v>66.04411275</v>
      </c>
      <c r="M110" s="154"/>
      <c r="N110" s="191">
        <v>61.388</v>
      </c>
      <c r="O110" s="191">
        <v>64.888</v>
      </c>
      <c r="P110" s="190">
        <f t="shared" si="38"/>
        <v>3.500000000000007</v>
      </c>
      <c r="Q110" s="151">
        <f t="shared" si="39"/>
        <v>210.52500000000043</v>
      </c>
      <c r="R110" s="115">
        <v>59</v>
      </c>
    </row>
    <row r="111" spans="1:18" ht="15">
      <c r="A111" s="149">
        <v>60</v>
      </c>
      <c r="B111" s="178">
        <v>34.5</v>
      </c>
      <c r="C111" s="112">
        <v>35</v>
      </c>
      <c r="D111" s="111">
        <v>39.805</v>
      </c>
      <c r="E111" s="175">
        <f t="shared" si="31"/>
        <v>4.805</v>
      </c>
      <c r="F111" s="175">
        <f t="shared" si="32"/>
        <v>10.247</v>
      </c>
      <c r="G111" s="151">
        <f t="shared" si="33"/>
        <v>420.02453</v>
      </c>
      <c r="H111" s="151">
        <f t="shared" si="34"/>
        <v>262.22073</v>
      </c>
      <c r="I111" s="151">
        <f t="shared" si="30"/>
        <v>157.8038</v>
      </c>
      <c r="J111" s="151">
        <f t="shared" si="35"/>
        <v>420.02453</v>
      </c>
      <c r="K111" s="151">
        <f t="shared" si="36"/>
        <v>1.195425</v>
      </c>
      <c r="L111" s="151">
        <f t="shared" si="37"/>
        <v>49.00047075</v>
      </c>
      <c r="M111" s="154"/>
      <c r="N111" s="111">
        <v>18</v>
      </c>
      <c r="O111" s="111">
        <v>23.442</v>
      </c>
      <c r="P111" s="190">
        <f t="shared" si="38"/>
        <v>5.442</v>
      </c>
      <c r="Q111" s="151">
        <f t="shared" si="39"/>
        <v>327.3363</v>
      </c>
      <c r="R111" s="153">
        <v>60</v>
      </c>
    </row>
    <row r="112" spans="1:18" ht="15">
      <c r="A112" s="149">
        <v>61</v>
      </c>
      <c r="B112" s="178">
        <v>31.4</v>
      </c>
      <c r="C112" s="109">
        <v>268.274</v>
      </c>
      <c r="D112" s="109">
        <v>277.51</v>
      </c>
      <c r="E112" s="175">
        <f t="shared" si="31"/>
        <v>9.23599999999999</v>
      </c>
      <c r="F112" s="175">
        <f t="shared" si="32"/>
        <v>12.47699999999999</v>
      </c>
      <c r="G112" s="151">
        <f t="shared" si="33"/>
        <v>511.4322299999996</v>
      </c>
      <c r="H112" s="151">
        <f t="shared" si="34"/>
        <v>319.2864299999997</v>
      </c>
      <c r="I112" s="151">
        <f t="shared" si="30"/>
        <v>192.14579999999984</v>
      </c>
      <c r="J112" s="151">
        <f t="shared" si="35"/>
        <v>511.43222999999955</v>
      </c>
      <c r="K112" s="151">
        <f t="shared" si="36"/>
        <v>1.08801</v>
      </c>
      <c r="L112" s="151">
        <f t="shared" si="37"/>
        <v>44.5975299</v>
      </c>
      <c r="M112" s="154"/>
      <c r="N112" s="111">
        <v>65.943</v>
      </c>
      <c r="O112" s="111">
        <v>69.184</v>
      </c>
      <c r="P112" s="190">
        <f t="shared" si="38"/>
        <v>3.2409999999999997</v>
      </c>
      <c r="Q112" s="151">
        <f t="shared" si="39"/>
        <v>194.94615</v>
      </c>
      <c r="R112" s="153">
        <v>61</v>
      </c>
    </row>
    <row r="113" spans="1:18" ht="15">
      <c r="A113" s="155">
        <v>62</v>
      </c>
      <c r="B113" s="178">
        <v>31</v>
      </c>
      <c r="C113" s="111">
        <v>15.454</v>
      </c>
      <c r="D113" s="111">
        <v>19.323</v>
      </c>
      <c r="E113" s="175">
        <f t="shared" si="31"/>
        <v>3.8689999999999998</v>
      </c>
      <c r="F113" s="175">
        <f t="shared" si="32"/>
        <v>7.6080000000000005</v>
      </c>
      <c r="G113" s="151">
        <f t="shared" si="33"/>
        <v>311.85192000000006</v>
      </c>
      <c r="H113" s="151">
        <f t="shared" si="34"/>
        <v>194.68872000000002</v>
      </c>
      <c r="I113" s="151">
        <f t="shared" si="30"/>
        <v>117.16320000000002</v>
      </c>
      <c r="J113" s="151">
        <f t="shared" si="35"/>
        <v>311.85192000000006</v>
      </c>
      <c r="K113" s="151">
        <f t="shared" si="36"/>
        <v>1.07415</v>
      </c>
      <c r="L113" s="151">
        <f t="shared" si="37"/>
        <v>44.0294085</v>
      </c>
      <c r="M113" s="154"/>
      <c r="N113" s="109">
        <v>13.8</v>
      </c>
      <c r="O113" s="109">
        <v>17.539</v>
      </c>
      <c r="P113" s="190">
        <f t="shared" si="38"/>
        <v>3.7390000000000008</v>
      </c>
      <c r="Q113" s="151">
        <f t="shared" si="39"/>
        <v>224.90085000000005</v>
      </c>
      <c r="R113" s="115">
        <v>62</v>
      </c>
    </row>
    <row r="114" spans="1:18" ht="15">
      <c r="A114" s="115">
        <v>63</v>
      </c>
      <c r="B114" s="178">
        <v>46.2</v>
      </c>
      <c r="C114" s="109">
        <v>91.02</v>
      </c>
      <c r="D114" s="109">
        <v>93.445</v>
      </c>
      <c r="E114" s="175">
        <f t="shared" si="31"/>
        <v>2.424999999999997</v>
      </c>
      <c r="F114" s="175">
        <f t="shared" si="32"/>
        <v>7.3289999999999935</v>
      </c>
      <c r="G114" s="151">
        <f t="shared" si="33"/>
        <v>300.41570999999976</v>
      </c>
      <c r="H114" s="151">
        <f t="shared" si="34"/>
        <v>187.54910999999984</v>
      </c>
      <c r="I114" s="151">
        <f t="shared" si="30"/>
        <v>112.8665999999999</v>
      </c>
      <c r="J114" s="151">
        <f t="shared" si="35"/>
        <v>300.41570999999976</v>
      </c>
      <c r="K114" s="151">
        <f t="shared" si="36"/>
        <v>1.6008300000000002</v>
      </c>
      <c r="L114" s="151">
        <f t="shared" si="37"/>
        <v>65.61802170000001</v>
      </c>
      <c r="M114" s="154"/>
      <c r="N114" s="109">
        <v>62.75</v>
      </c>
      <c r="O114" s="109">
        <v>67.654</v>
      </c>
      <c r="P114" s="190">
        <f t="shared" si="38"/>
        <v>4.903999999999996</v>
      </c>
      <c r="Q114" s="151">
        <f t="shared" si="39"/>
        <v>294.97559999999976</v>
      </c>
      <c r="R114" s="115">
        <v>63</v>
      </c>
    </row>
    <row r="115" spans="1:18" ht="15">
      <c r="A115" s="155">
        <v>64</v>
      </c>
      <c r="B115" s="178">
        <v>34.6</v>
      </c>
      <c r="C115" s="111">
        <v>88.103</v>
      </c>
      <c r="D115" s="111">
        <v>93.136</v>
      </c>
      <c r="E115" s="175">
        <f t="shared" si="31"/>
        <v>5.033000000000001</v>
      </c>
      <c r="F115" s="175">
        <f t="shared" si="32"/>
        <v>11.412000000000006</v>
      </c>
      <c r="G115" s="151">
        <f t="shared" si="33"/>
        <v>467.77788000000027</v>
      </c>
      <c r="H115" s="151">
        <f t="shared" si="34"/>
        <v>292.03308000000015</v>
      </c>
      <c r="I115" s="151">
        <f t="shared" si="30"/>
        <v>175.7448000000001</v>
      </c>
      <c r="J115" s="151">
        <f t="shared" si="35"/>
        <v>467.77788000000027</v>
      </c>
      <c r="K115" s="151">
        <f t="shared" si="36"/>
        <v>1.19889</v>
      </c>
      <c r="L115" s="151">
        <f t="shared" si="37"/>
        <v>49.142501100000004</v>
      </c>
      <c r="M115" s="154"/>
      <c r="N115" s="109">
        <v>83.332</v>
      </c>
      <c r="O115" s="109">
        <v>89.711</v>
      </c>
      <c r="P115" s="190">
        <f t="shared" si="38"/>
        <v>6.379000000000005</v>
      </c>
      <c r="Q115" s="151">
        <f t="shared" si="39"/>
        <v>383.69685000000027</v>
      </c>
      <c r="R115" s="115">
        <v>64</v>
      </c>
    </row>
    <row r="116" spans="1:18" ht="15">
      <c r="A116" s="115">
        <v>65</v>
      </c>
      <c r="B116" s="178">
        <v>31.2</v>
      </c>
      <c r="C116" s="111">
        <v>341</v>
      </c>
      <c r="D116" s="111">
        <v>343</v>
      </c>
      <c r="E116" s="175">
        <f t="shared" si="31"/>
        <v>2</v>
      </c>
      <c r="F116" s="175">
        <f t="shared" si="32"/>
        <v>4</v>
      </c>
      <c r="G116" s="151">
        <f t="shared" si="33"/>
        <v>163.96</v>
      </c>
      <c r="H116" s="151">
        <f t="shared" si="34"/>
        <v>102.36</v>
      </c>
      <c r="I116" s="151">
        <f t="shared" si="30"/>
        <v>61.6</v>
      </c>
      <c r="J116" s="151">
        <f t="shared" si="35"/>
        <v>163.96</v>
      </c>
      <c r="K116" s="151">
        <f t="shared" si="36"/>
        <v>1.08108</v>
      </c>
      <c r="L116" s="151">
        <f t="shared" si="37"/>
        <v>44.31346920000001</v>
      </c>
      <c r="M116" s="154"/>
      <c r="N116" s="111">
        <v>18</v>
      </c>
      <c r="O116" s="111">
        <v>20</v>
      </c>
      <c r="P116" s="190">
        <f t="shared" si="38"/>
        <v>2</v>
      </c>
      <c r="Q116" s="151">
        <f t="shared" si="39"/>
        <v>120.3</v>
      </c>
      <c r="R116" s="115">
        <v>65</v>
      </c>
    </row>
    <row r="117" spans="1:18" ht="15">
      <c r="A117" s="115">
        <v>66</v>
      </c>
      <c r="B117" s="178">
        <v>30.9</v>
      </c>
      <c r="C117" s="108">
        <v>164.137</v>
      </c>
      <c r="D117" s="108">
        <v>170.573</v>
      </c>
      <c r="E117" s="175">
        <f t="shared" si="31"/>
        <v>6.436000000000007</v>
      </c>
      <c r="F117" s="175">
        <f t="shared" si="32"/>
        <v>9.995999999999995</v>
      </c>
      <c r="G117" s="151">
        <f t="shared" si="33"/>
        <v>409.73603999999983</v>
      </c>
      <c r="H117" s="151">
        <f t="shared" si="34"/>
        <v>255.7976399999999</v>
      </c>
      <c r="I117" s="151">
        <f t="shared" si="30"/>
        <v>153.93839999999992</v>
      </c>
      <c r="J117" s="151">
        <f t="shared" si="35"/>
        <v>409.7360399999998</v>
      </c>
      <c r="K117" s="151">
        <f t="shared" si="36"/>
        <v>1.0706849999999999</v>
      </c>
      <c r="L117" s="151">
        <f t="shared" si="37"/>
        <v>43.887378149999996</v>
      </c>
      <c r="M117" s="154"/>
      <c r="N117" s="113">
        <v>88.281</v>
      </c>
      <c r="O117" s="113">
        <v>91.841</v>
      </c>
      <c r="P117" s="190">
        <f t="shared" si="38"/>
        <v>3.559999999999988</v>
      </c>
      <c r="Q117" s="151">
        <f t="shared" si="39"/>
        <v>214.13399999999928</v>
      </c>
      <c r="R117" s="115">
        <v>66</v>
      </c>
    </row>
    <row r="118" spans="1:18" ht="15">
      <c r="A118" s="115">
        <v>67</v>
      </c>
      <c r="B118" s="178">
        <v>46.2</v>
      </c>
      <c r="C118" s="109">
        <v>35.437</v>
      </c>
      <c r="D118" s="109">
        <v>35.697</v>
      </c>
      <c r="E118" s="175">
        <f t="shared" si="31"/>
        <v>0.2600000000000051</v>
      </c>
      <c r="F118" s="175">
        <f t="shared" si="32"/>
        <v>0.4340000000000064</v>
      </c>
      <c r="G118" s="151">
        <f t="shared" si="33"/>
        <v>17.78966000000026</v>
      </c>
      <c r="H118" s="151">
        <f t="shared" si="34"/>
        <v>11.106060000000163</v>
      </c>
      <c r="I118" s="151">
        <f t="shared" si="30"/>
        <v>6.683600000000099</v>
      </c>
      <c r="J118" s="151">
        <f t="shared" si="35"/>
        <v>17.78966000000026</v>
      </c>
      <c r="K118" s="151">
        <f t="shared" si="36"/>
        <v>1.6008300000000002</v>
      </c>
      <c r="L118" s="151">
        <f t="shared" si="37"/>
        <v>65.61802170000001</v>
      </c>
      <c r="M118" s="154"/>
      <c r="N118" s="109">
        <v>10.665</v>
      </c>
      <c r="O118" s="109">
        <v>10.839</v>
      </c>
      <c r="P118" s="190">
        <f t="shared" si="38"/>
        <v>0.17400000000000126</v>
      </c>
      <c r="Q118" s="151">
        <f t="shared" si="39"/>
        <v>10.466100000000075</v>
      </c>
      <c r="R118" s="157">
        <v>67</v>
      </c>
    </row>
    <row r="119" spans="1:18" ht="15">
      <c r="A119" s="155">
        <v>68</v>
      </c>
      <c r="B119" s="178">
        <v>34.7</v>
      </c>
      <c r="C119" s="109">
        <v>70</v>
      </c>
      <c r="D119" s="109">
        <v>70</v>
      </c>
      <c r="E119" s="175">
        <f t="shared" si="31"/>
        <v>0</v>
      </c>
      <c r="F119" s="175">
        <f t="shared" si="32"/>
        <v>5.346000000000004</v>
      </c>
      <c r="G119" s="151">
        <f t="shared" si="33"/>
        <v>219.13254000000015</v>
      </c>
      <c r="H119" s="151">
        <f t="shared" si="34"/>
        <v>136.8041400000001</v>
      </c>
      <c r="I119" s="151">
        <f t="shared" si="30"/>
        <v>82.32840000000006</v>
      </c>
      <c r="J119" s="151">
        <f t="shared" si="35"/>
        <v>219.13254000000018</v>
      </c>
      <c r="K119" s="151">
        <f t="shared" si="36"/>
        <v>1.202355</v>
      </c>
      <c r="L119" s="151">
        <f t="shared" si="37"/>
        <v>49.28453145</v>
      </c>
      <c r="M119" s="154"/>
      <c r="N119" s="109">
        <v>65</v>
      </c>
      <c r="O119" s="109">
        <v>70.346</v>
      </c>
      <c r="P119" s="190">
        <f t="shared" si="38"/>
        <v>5.346000000000004</v>
      </c>
      <c r="Q119" s="151">
        <f t="shared" si="39"/>
        <v>321.5619000000002</v>
      </c>
      <c r="R119" s="115">
        <v>68</v>
      </c>
    </row>
    <row r="120" spans="1:18" ht="15">
      <c r="A120" s="192">
        <v>69</v>
      </c>
      <c r="B120" s="178">
        <v>31.7</v>
      </c>
      <c r="C120" s="111">
        <v>31</v>
      </c>
      <c r="D120" s="111">
        <v>31</v>
      </c>
      <c r="E120" s="175">
        <f t="shared" si="31"/>
        <v>0</v>
      </c>
      <c r="F120" s="175">
        <f t="shared" si="32"/>
        <v>0</v>
      </c>
      <c r="G120" s="151">
        <f t="shared" si="33"/>
        <v>0</v>
      </c>
      <c r="H120" s="151">
        <f t="shared" si="34"/>
        <v>0</v>
      </c>
      <c r="I120" s="151">
        <f t="shared" si="30"/>
        <v>0</v>
      </c>
      <c r="J120" s="151">
        <f t="shared" si="35"/>
        <v>0</v>
      </c>
      <c r="K120" s="151">
        <f t="shared" si="36"/>
        <v>1.098405</v>
      </c>
      <c r="L120" s="151">
        <f t="shared" si="37"/>
        <v>45.02362095000001</v>
      </c>
      <c r="M120" s="154"/>
      <c r="N120" s="109">
        <v>30.6</v>
      </c>
      <c r="O120" s="109">
        <v>30.6</v>
      </c>
      <c r="P120" s="190">
        <f t="shared" si="38"/>
        <v>0</v>
      </c>
      <c r="Q120" s="151">
        <f t="shared" si="39"/>
        <v>0</v>
      </c>
      <c r="R120" s="115">
        <v>69</v>
      </c>
    </row>
    <row r="121" spans="1:18" ht="15">
      <c r="A121" s="153">
        <v>70</v>
      </c>
      <c r="B121" s="193">
        <v>30.9</v>
      </c>
      <c r="C121" s="111">
        <v>34.373</v>
      </c>
      <c r="D121" s="111">
        <v>37.685</v>
      </c>
      <c r="E121" s="175">
        <f t="shared" si="31"/>
        <v>3.3120000000000047</v>
      </c>
      <c r="F121" s="175">
        <f t="shared" si="32"/>
        <v>6.191000000000006</v>
      </c>
      <c r="G121" s="151">
        <f t="shared" si="33"/>
        <v>253.76909000000026</v>
      </c>
      <c r="H121" s="151">
        <f t="shared" si="34"/>
        <v>158.42769000000015</v>
      </c>
      <c r="I121" s="151">
        <f t="shared" si="30"/>
        <v>95.34140000000009</v>
      </c>
      <c r="J121" s="151">
        <f t="shared" si="35"/>
        <v>253.76909000000023</v>
      </c>
      <c r="K121" s="151">
        <f t="shared" si="36"/>
        <v>1.0706849999999999</v>
      </c>
      <c r="L121" s="151">
        <f t="shared" si="37"/>
        <v>43.887378149999996</v>
      </c>
      <c r="M121" s="154"/>
      <c r="N121" s="109">
        <v>27.253</v>
      </c>
      <c r="O121" s="109">
        <v>30.132</v>
      </c>
      <c r="P121" s="190">
        <f t="shared" si="38"/>
        <v>2.8790000000000013</v>
      </c>
      <c r="Q121" s="151">
        <f t="shared" si="39"/>
        <v>173.17185000000006</v>
      </c>
      <c r="R121" s="153">
        <v>70</v>
      </c>
    </row>
    <row r="122" spans="1:18" ht="15">
      <c r="A122" s="156"/>
      <c r="B122" s="115">
        <f>SUM(B102:B121)</f>
        <v>719.3000000000001</v>
      </c>
      <c r="C122" s="115" t="s">
        <v>10</v>
      </c>
      <c r="D122" s="115"/>
      <c r="E122" s="180">
        <f>SUM(E102:E121)</f>
        <v>78.578</v>
      </c>
      <c r="F122" s="158">
        <f>SUM(F102:F121)</f>
        <v>146.34</v>
      </c>
      <c r="G122" s="151">
        <f>SUM(G102:G121)</f>
        <v>5998.476600000001</v>
      </c>
      <c r="H122" s="151">
        <f aca="true" t="shared" si="40" ref="H122:J122">SUM(H102:H121)</f>
        <v>3744.8406</v>
      </c>
      <c r="I122" s="151">
        <f t="shared" si="40"/>
        <v>2253.636</v>
      </c>
      <c r="J122" s="151">
        <f t="shared" si="40"/>
        <v>5998.4766</v>
      </c>
      <c r="K122" s="151">
        <f t="shared" si="36"/>
        <v>24.923745000000004</v>
      </c>
      <c r="L122" s="151">
        <f t="shared" si="37"/>
        <v>1021.6243075500003</v>
      </c>
      <c r="M122" s="154"/>
      <c r="N122" s="115" t="s">
        <v>10</v>
      </c>
      <c r="O122" s="115"/>
      <c r="P122" s="194">
        <f>SUM(P102:P121)</f>
        <v>67.76199999999999</v>
      </c>
      <c r="Q122" s="151">
        <f t="shared" si="39"/>
        <v>4075.8842999999993</v>
      </c>
      <c r="R122" s="147"/>
    </row>
    <row r="123" spans="1:17" ht="15.75">
      <c r="A123" s="28"/>
      <c r="B123" s="145"/>
      <c r="C123" s="43"/>
      <c r="D123" s="10" t="s">
        <v>21</v>
      </c>
      <c r="E123" s="10"/>
      <c r="F123" s="67"/>
      <c r="G123" s="10"/>
      <c r="I123" s="10"/>
      <c r="J123" s="10"/>
      <c r="K123" s="15"/>
      <c r="L123" s="200"/>
      <c r="M123" s="15"/>
      <c r="N123" s="10"/>
      <c r="O123" s="10"/>
      <c r="P123" s="10"/>
      <c r="Q123" s="10"/>
    </row>
    <row r="124" spans="1:17" ht="15.75">
      <c r="A124" s="28"/>
      <c r="B124" s="32"/>
      <c r="C124" s="32"/>
      <c r="D124" s="36" t="s">
        <v>28</v>
      </c>
      <c r="E124" s="89">
        <f>E122+E85+E52+E23</f>
        <v>228.41400000000004</v>
      </c>
      <c r="F124" s="34"/>
      <c r="G124" s="199">
        <f>G122+G85+G52+G23</f>
        <v>17705.87644</v>
      </c>
      <c r="H124" s="199">
        <f>H122+H85+H52+H23</f>
        <v>11053.75404</v>
      </c>
      <c r="I124" s="144">
        <f>I122+I85+I52+I23</f>
        <v>6652.122399999999</v>
      </c>
      <c r="J124" s="144">
        <f>J122+J85+J52+J23</f>
        <v>17705.87644</v>
      </c>
      <c r="K124" s="58"/>
      <c r="L124" s="144">
        <f>L122+L85+L52+L23</f>
        <v>3760.3955466000007</v>
      </c>
      <c r="M124" s="58"/>
      <c r="N124" s="32"/>
      <c r="O124" s="28"/>
      <c r="P124" s="34" t="s">
        <v>4</v>
      </c>
      <c r="Q124" s="58" t="s">
        <v>6</v>
      </c>
    </row>
    <row r="125" spans="1:17" ht="15.75">
      <c r="A125" s="28"/>
      <c r="B125" s="137">
        <f>B122+B85+B52+B23</f>
        <v>2647.6</v>
      </c>
      <c r="C125" s="137" t="s">
        <v>10</v>
      </c>
      <c r="D125" s="138" t="s">
        <v>12</v>
      </c>
      <c r="E125" s="136">
        <f>E124+P125</f>
        <v>431.9559999999999</v>
      </c>
      <c r="F125" s="136">
        <f aca="true" t="shared" si="41" ref="F125:K125">F122+F85+F52+F23</f>
        <v>431.95599999999996</v>
      </c>
      <c r="G125" s="139">
        <f t="shared" si="41"/>
        <v>17705.87644</v>
      </c>
      <c r="H125" s="139">
        <f t="shared" si="41"/>
        <v>11053.75404</v>
      </c>
      <c r="I125" s="139">
        <f t="shared" si="41"/>
        <v>6652.122399999999</v>
      </c>
      <c r="J125" s="139">
        <f t="shared" si="41"/>
        <v>17705.87644</v>
      </c>
      <c r="K125" s="139">
        <f t="shared" si="41"/>
        <v>91.73934000000001</v>
      </c>
      <c r="L125" s="139">
        <f>G125+L124</f>
        <v>21466.2719866</v>
      </c>
      <c r="M125" s="140"/>
      <c r="N125" s="19" t="s">
        <v>10</v>
      </c>
      <c r="O125" s="28"/>
      <c r="P125" s="136">
        <f>P122+P85+P52+P23</f>
        <v>203.5419999999999</v>
      </c>
      <c r="Q125" s="88">
        <f>Q122+Q85+Q52+Q23</f>
        <v>12243.051299999994</v>
      </c>
    </row>
    <row r="126" spans="1:17" ht="15.75">
      <c r="A126" s="28"/>
      <c r="B126" s="138"/>
      <c r="C126" s="138" t="s">
        <v>23</v>
      </c>
      <c r="D126" s="138" t="s">
        <v>106</v>
      </c>
      <c r="E126" s="138"/>
      <c r="F126" s="138">
        <v>523.7</v>
      </c>
      <c r="G126" s="138"/>
      <c r="H126" s="138"/>
      <c r="I126" s="138"/>
      <c r="J126" s="138"/>
      <c r="K126" s="138" t="s">
        <v>24</v>
      </c>
      <c r="L126" s="139">
        <v>21466.47</v>
      </c>
      <c r="M126" s="105"/>
      <c r="N126" s="43"/>
      <c r="O126" s="28" t="s">
        <v>19</v>
      </c>
      <c r="P126" s="28"/>
      <c r="Q126" s="28"/>
    </row>
    <row r="127" spans="1:17" ht="15.75">
      <c r="A127" s="28"/>
      <c r="B127" s="138"/>
      <c r="C127" s="138"/>
      <c r="D127" s="138"/>
      <c r="E127" s="137" t="s">
        <v>22</v>
      </c>
      <c r="F127" s="136">
        <f>F126-F125</f>
        <v>91.74400000000009</v>
      </c>
      <c r="G127" s="138"/>
      <c r="H127" s="138"/>
      <c r="I127" s="138"/>
      <c r="J127" s="138"/>
      <c r="K127" s="141"/>
      <c r="L127" s="139">
        <f>L126-L125</f>
        <v>0.19801340000049095</v>
      </c>
      <c r="M127" s="105"/>
      <c r="N127" s="54"/>
      <c r="O127" s="28" t="s">
        <v>18</v>
      </c>
      <c r="P127" s="28"/>
      <c r="Q127" s="28"/>
    </row>
    <row r="128" spans="1:17" ht="15.75">
      <c r="A128" s="28"/>
      <c r="B128" s="142"/>
      <c r="C128" s="142"/>
      <c r="D128" s="142"/>
      <c r="E128" s="142" t="s">
        <v>6</v>
      </c>
      <c r="F128" s="17">
        <f>F127*40.99</f>
        <v>3760.586560000004</v>
      </c>
      <c r="G128" s="142"/>
      <c r="H128" s="142"/>
      <c r="I128" s="142"/>
      <c r="J128" s="142"/>
      <c r="K128" s="143" t="s">
        <v>33</v>
      </c>
      <c r="L128" s="144"/>
      <c r="M128" s="105"/>
      <c r="N128" s="55"/>
      <c r="O128" s="28" t="s">
        <v>17</v>
      </c>
      <c r="P128" s="28"/>
      <c r="Q128" s="28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8"/>
  <sheetViews>
    <sheetView workbookViewId="0" topLeftCell="A67">
      <selection activeCell="O70" sqref="O70:O84"/>
    </sheetView>
  </sheetViews>
  <sheetFormatPr defaultColWidth="9.140625" defaultRowHeight="15"/>
  <cols>
    <col min="1" max="1" width="4.7109375" style="0" customWidth="1"/>
    <col min="2" max="2" width="6.8515625" style="0" customWidth="1"/>
    <col min="4" max="4" width="9.00390625" style="0" customWidth="1"/>
    <col min="5" max="5" width="7.7109375" style="0" customWidth="1"/>
    <col min="6" max="6" width="9.8515625" style="0" customWidth="1"/>
    <col min="7" max="7" width="8.57421875" style="0" customWidth="1"/>
    <col min="8" max="9" width="8.421875" style="0" customWidth="1"/>
    <col min="10" max="10" width="8.8515625" style="0" customWidth="1"/>
    <col min="11" max="11" width="7.140625" style="0" customWidth="1"/>
    <col min="12" max="12" width="8.28125" style="0" customWidth="1"/>
    <col min="13" max="13" width="0.9921875" style="0" customWidth="1"/>
    <col min="14" max="14" width="8.57421875" style="0" customWidth="1"/>
    <col min="15" max="15" width="7.28125" style="0" customWidth="1"/>
    <col min="16" max="16" width="7.8515625" style="0" customWidth="1"/>
    <col min="18" max="18" width="3.8515625" style="0" customWidth="1"/>
  </cols>
  <sheetData>
    <row r="1" spans="1:20" ht="15">
      <c r="A1" s="146" t="s">
        <v>5</v>
      </c>
      <c r="B1" s="146"/>
      <c r="C1" s="146"/>
      <c r="D1" s="115" t="s">
        <v>108</v>
      </c>
      <c r="E1" s="146" t="s">
        <v>31</v>
      </c>
      <c r="F1" s="146"/>
      <c r="G1" s="115" t="s">
        <v>6</v>
      </c>
      <c r="H1" s="115" t="s">
        <v>27</v>
      </c>
      <c r="I1" s="115" t="s">
        <v>26</v>
      </c>
      <c r="J1" s="115" t="s">
        <v>6</v>
      </c>
      <c r="K1" s="115" t="s">
        <v>29</v>
      </c>
      <c r="L1" s="115" t="s">
        <v>6</v>
      </c>
      <c r="M1" s="146"/>
      <c r="N1" s="146" t="s">
        <v>8</v>
      </c>
      <c r="O1" s="146"/>
      <c r="P1" s="115" t="s">
        <v>108</v>
      </c>
      <c r="Q1" s="146" t="s">
        <v>31</v>
      </c>
      <c r="R1" s="147"/>
      <c r="S1" s="165" t="s">
        <v>115</v>
      </c>
      <c r="T1">
        <v>9.35405</v>
      </c>
    </row>
    <row r="2" spans="1:20" ht="15">
      <c r="A2" s="115" t="s">
        <v>0</v>
      </c>
      <c r="B2" s="115" t="s">
        <v>1</v>
      </c>
      <c r="C2" s="115" t="s">
        <v>2</v>
      </c>
      <c r="D2" s="115" t="s">
        <v>3</v>
      </c>
      <c r="E2" s="148" t="s">
        <v>4</v>
      </c>
      <c r="F2" s="148" t="s">
        <v>11</v>
      </c>
      <c r="G2" s="115">
        <v>40.99</v>
      </c>
      <c r="H2" s="115">
        <v>25.59</v>
      </c>
      <c r="I2" s="115">
        <v>15.4</v>
      </c>
      <c r="J2" s="115" t="s">
        <v>14</v>
      </c>
      <c r="K2" s="115">
        <v>0.0103</v>
      </c>
      <c r="L2" s="115" t="s">
        <v>22</v>
      </c>
      <c r="M2" s="146"/>
      <c r="N2" s="115" t="s">
        <v>2</v>
      </c>
      <c r="O2" s="115" t="s">
        <v>25</v>
      </c>
      <c r="P2" s="148" t="s">
        <v>4</v>
      </c>
      <c r="Q2" s="115">
        <v>60.15</v>
      </c>
      <c r="R2" s="115" t="s">
        <v>0</v>
      </c>
      <c r="T2">
        <v>0.00353303</v>
      </c>
    </row>
    <row r="3" spans="1:21" ht="15">
      <c r="A3" s="149">
        <v>1</v>
      </c>
      <c r="B3" s="115">
        <v>31.3</v>
      </c>
      <c r="C3" s="113">
        <v>45.485</v>
      </c>
      <c r="D3" s="113">
        <v>50.004</v>
      </c>
      <c r="E3" s="109">
        <f>D3-C3</f>
        <v>4.518999999999998</v>
      </c>
      <c r="F3" s="109">
        <f>E3+P3</f>
        <v>7.283999999999999</v>
      </c>
      <c r="G3" s="150">
        <f>40.99*F3</f>
        <v>298.57115999999996</v>
      </c>
      <c r="H3" s="150">
        <f>25.59*F3</f>
        <v>186.39755999999997</v>
      </c>
      <c r="I3" s="150">
        <f aca="true" t="shared" si="0" ref="I3:I23">15.4*F3</f>
        <v>112.17359999999998</v>
      </c>
      <c r="J3" s="150">
        <f>H3+I3</f>
        <v>298.57115999999996</v>
      </c>
      <c r="K3" s="151">
        <f>0.0103*B3</f>
        <v>0.32239</v>
      </c>
      <c r="L3" s="151">
        <f>40.99*K3</f>
        <v>13.2147661</v>
      </c>
      <c r="M3" s="152"/>
      <c r="N3" s="109">
        <v>42.917</v>
      </c>
      <c r="O3" s="109">
        <v>45.682</v>
      </c>
      <c r="P3" s="109">
        <f>O3-N3</f>
        <v>2.7650000000000006</v>
      </c>
      <c r="Q3" s="151">
        <f>60.15*P3</f>
        <v>166.31475000000003</v>
      </c>
      <c r="R3" s="153">
        <v>1</v>
      </c>
      <c r="S3">
        <f>Q3/1185.13</f>
        <v>0.14033460464252867</v>
      </c>
      <c r="T3">
        <f>1185.13*S3</f>
        <v>166.31475000000003</v>
      </c>
      <c r="U3" t="s">
        <v>6</v>
      </c>
    </row>
    <row r="4" spans="1:20" ht="15">
      <c r="A4" s="149">
        <v>2</v>
      </c>
      <c r="B4" s="115">
        <v>31.1</v>
      </c>
      <c r="C4" s="113">
        <v>42.744</v>
      </c>
      <c r="D4" s="113">
        <v>48.675</v>
      </c>
      <c r="E4" s="109">
        <f aca="true" t="shared" si="1" ref="E4:E22">D4-C4</f>
        <v>5.930999999999997</v>
      </c>
      <c r="F4" s="109">
        <f aca="true" t="shared" si="2" ref="F4:F22">E4+P4</f>
        <v>10.754999999999995</v>
      </c>
      <c r="G4" s="150">
        <f aca="true" t="shared" si="3" ref="G4:G22">40.99*F4</f>
        <v>440.8474499999998</v>
      </c>
      <c r="H4" s="150">
        <f aca="true" t="shared" si="4" ref="H4:H23">25.59*F4</f>
        <v>275.22044999999986</v>
      </c>
      <c r="I4" s="150">
        <f t="shared" si="0"/>
        <v>165.62699999999992</v>
      </c>
      <c r="J4" s="150">
        <f aca="true" t="shared" si="5" ref="J4:J23">H4+I4</f>
        <v>440.84744999999975</v>
      </c>
      <c r="K4" s="151">
        <f aca="true" t="shared" si="6" ref="K4:K23">0.0103*B4</f>
        <v>0.32033</v>
      </c>
      <c r="L4" s="151">
        <f aca="true" t="shared" si="7" ref="L4:L23">40.99*K4</f>
        <v>13.130326700000001</v>
      </c>
      <c r="M4" s="154"/>
      <c r="N4" s="111">
        <v>125.348</v>
      </c>
      <c r="O4" s="111">
        <v>130.172</v>
      </c>
      <c r="P4" s="109">
        <f aca="true" t="shared" si="8" ref="P4:P22">O4-N4</f>
        <v>4.823999999999998</v>
      </c>
      <c r="Q4" s="151">
        <f aca="true" t="shared" si="9" ref="Q4:Q23">60.15*P4</f>
        <v>290.16359999999986</v>
      </c>
      <c r="R4" s="153">
        <v>2</v>
      </c>
      <c r="S4">
        <f aca="true" t="shared" si="10" ref="S4:S23">Q4/1185.13</f>
        <v>0.24483693771991244</v>
      </c>
      <c r="T4">
        <f aca="true" t="shared" si="11" ref="T4:T23">1185.13*S4</f>
        <v>290.16359999999986</v>
      </c>
    </row>
    <row r="5" spans="1:20" ht="15">
      <c r="A5" s="115">
        <v>3</v>
      </c>
      <c r="B5" s="115">
        <v>34.7</v>
      </c>
      <c r="C5" s="109">
        <v>177.01</v>
      </c>
      <c r="D5" s="109">
        <v>180.11</v>
      </c>
      <c r="E5" s="109">
        <f t="shared" si="1"/>
        <v>3.1000000000000227</v>
      </c>
      <c r="F5" s="109">
        <f t="shared" si="2"/>
        <v>4.060000000000031</v>
      </c>
      <c r="G5" s="150">
        <f t="shared" si="3"/>
        <v>166.41940000000127</v>
      </c>
      <c r="H5" s="150">
        <f t="shared" si="4"/>
        <v>103.89540000000079</v>
      </c>
      <c r="I5" s="150">
        <f t="shared" si="0"/>
        <v>62.52400000000048</v>
      </c>
      <c r="J5" s="150">
        <f t="shared" si="5"/>
        <v>166.41940000000127</v>
      </c>
      <c r="K5" s="151">
        <f t="shared" si="6"/>
        <v>0.35741000000000006</v>
      </c>
      <c r="L5" s="151">
        <f t="shared" si="7"/>
        <v>14.650235900000004</v>
      </c>
      <c r="M5" s="154"/>
      <c r="N5" s="109">
        <v>196.54</v>
      </c>
      <c r="O5" s="109">
        <v>197.5</v>
      </c>
      <c r="P5" s="109">
        <f t="shared" si="8"/>
        <v>0.960000000000008</v>
      </c>
      <c r="Q5" s="151">
        <f t="shared" si="9"/>
        <v>57.744000000000476</v>
      </c>
      <c r="R5" s="115">
        <v>3</v>
      </c>
      <c r="S5">
        <f t="shared" si="10"/>
        <v>0.048723768700480515</v>
      </c>
      <c r="T5">
        <f t="shared" si="11"/>
        <v>57.744000000000476</v>
      </c>
    </row>
    <row r="6" spans="1:20" ht="15">
      <c r="A6" s="155">
        <v>4</v>
      </c>
      <c r="B6" s="115">
        <v>45.9</v>
      </c>
      <c r="C6" s="111">
        <v>51.283</v>
      </c>
      <c r="D6" s="111">
        <v>54.917</v>
      </c>
      <c r="E6" s="109">
        <f t="shared" si="1"/>
        <v>3.6340000000000003</v>
      </c>
      <c r="F6" s="109">
        <f t="shared" si="2"/>
        <v>6.024999999999999</v>
      </c>
      <c r="G6" s="150">
        <f t="shared" si="3"/>
        <v>246.96474999999995</v>
      </c>
      <c r="H6" s="150">
        <f t="shared" si="4"/>
        <v>154.17974999999996</v>
      </c>
      <c r="I6" s="150">
        <f t="shared" si="0"/>
        <v>92.78499999999998</v>
      </c>
      <c r="J6" s="150">
        <f t="shared" si="5"/>
        <v>246.96474999999992</v>
      </c>
      <c r="K6" s="151">
        <f t="shared" si="6"/>
        <v>0.47276999999999997</v>
      </c>
      <c r="L6" s="151">
        <f t="shared" si="7"/>
        <v>19.3788423</v>
      </c>
      <c r="M6" s="154"/>
      <c r="N6" s="111">
        <v>48.029</v>
      </c>
      <c r="O6" s="111">
        <v>50.42</v>
      </c>
      <c r="P6" s="109">
        <f t="shared" si="8"/>
        <v>2.3909999999999982</v>
      </c>
      <c r="Q6" s="151">
        <f t="shared" si="9"/>
        <v>143.81864999999988</v>
      </c>
      <c r="R6" s="115">
        <v>4</v>
      </c>
      <c r="S6">
        <f t="shared" si="10"/>
        <v>0.12135263641963318</v>
      </c>
      <c r="T6">
        <f t="shared" si="11"/>
        <v>143.81864999999988</v>
      </c>
    </row>
    <row r="7" spans="1:20" ht="15">
      <c r="A7" s="153">
        <v>5</v>
      </c>
      <c r="B7" s="156">
        <v>31</v>
      </c>
      <c r="C7" s="111">
        <v>152</v>
      </c>
      <c r="D7" s="112">
        <v>152</v>
      </c>
      <c r="E7" s="109">
        <f t="shared" si="1"/>
        <v>0</v>
      </c>
      <c r="F7" s="109">
        <f t="shared" si="2"/>
        <v>0.2880000000000109</v>
      </c>
      <c r="G7" s="150">
        <f t="shared" si="3"/>
        <v>11.805120000000448</v>
      </c>
      <c r="H7" s="150">
        <f t="shared" si="4"/>
        <v>7.369920000000279</v>
      </c>
      <c r="I7" s="150">
        <f t="shared" si="0"/>
        <v>4.435200000000168</v>
      </c>
      <c r="J7" s="150">
        <f t="shared" si="5"/>
        <v>11.805120000000446</v>
      </c>
      <c r="K7" s="151">
        <f t="shared" si="6"/>
        <v>0.31930000000000003</v>
      </c>
      <c r="L7" s="151">
        <f t="shared" si="7"/>
        <v>13.088107000000003</v>
      </c>
      <c r="M7" s="154"/>
      <c r="N7" s="111">
        <v>216.6</v>
      </c>
      <c r="O7" s="111">
        <v>216.888</v>
      </c>
      <c r="P7" s="109">
        <f t="shared" si="8"/>
        <v>0.2880000000000109</v>
      </c>
      <c r="Q7" s="151">
        <f t="shared" si="9"/>
        <v>17.323200000000657</v>
      </c>
      <c r="R7" s="153">
        <v>5</v>
      </c>
      <c r="S7">
        <f t="shared" si="10"/>
        <v>0.014617130610144588</v>
      </c>
      <c r="T7">
        <f t="shared" si="11"/>
        <v>17.323200000000657</v>
      </c>
    </row>
    <row r="8" spans="1:20" ht="15">
      <c r="A8" s="153">
        <v>6</v>
      </c>
      <c r="B8" s="115">
        <v>31.2</v>
      </c>
      <c r="C8" s="111">
        <v>13.32</v>
      </c>
      <c r="D8" s="111">
        <v>16.732</v>
      </c>
      <c r="E8" s="109">
        <f t="shared" si="1"/>
        <v>3.411999999999999</v>
      </c>
      <c r="F8" s="109">
        <f t="shared" si="2"/>
        <v>4.920999999999999</v>
      </c>
      <c r="G8" s="150">
        <f t="shared" si="3"/>
        <v>201.71178999999998</v>
      </c>
      <c r="H8" s="150">
        <f t="shared" si="4"/>
        <v>125.92838999999998</v>
      </c>
      <c r="I8" s="150">
        <f t="shared" si="0"/>
        <v>75.78339999999999</v>
      </c>
      <c r="J8" s="150">
        <f t="shared" si="5"/>
        <v>201.71178999999995</v>
      </c>
      <c r="K8" s="151">
        <f t="shared" si="6"/>
        <v>0.32136</v>
      </c>
      <c r="L8" s="151">
        <f t="shared" si="7"/>
        <v>13.1725464</v>
      </c>
      <c r="M8" s="154"/>
      <c r="N8" s="111">
        <v>8.82</v>
      </c>
      <c r="O8" s="111">
        <v>10.329</v>
      </c>
      <c r="P8" s="109">
        <f t="shared" si="8"/>
        <v>1.5090000000000003</v>
      </c>
      <c r="Q8" s="151">
        <f t="shared" si="9"/>
        <v>90.76635000000002</v>
      </c>
      <c r="R8" s="153">
        <v>6</v>
      </c>
      <c r="S8">
        <f t="shared" si="10"/>
        <v>0.07658767392606719</v>
      </c>
      <c r="T8">
        <f t="shared" si="11"/>
        <v>90.76635000000002</v>
      </c>
    </row>
    <row r="9" spans="1:20" ht="15">
      <c r="A9" s="115">
        <v>7</v>
      </c>
      <c r="B9" s="115">
        <v>34.6</v>
      </c>
      <c r="C9" s="111">
        <v>108.877</v>
      </c>
      <c r="D9" s="111">
        <v>117.59</v>
      </c>
      <c r="E9" s="109">
        <f t="shared" si="1"/>
        <v>8.713000000000008</v>
      </c>
      <c r="F9" s="109">
        <f t="shared" si="2"/>
        <v>14.112000000000009</v>
      </c>
      <c r="G9" s="150">
        <f t="shared" si="3"/>
        <v>578.4508800000004</v>
      </c>
      <c r="H9" s="150">
        <f t="shared" si="4"/>
        <v>361.12608000000023</v>
      </c>
      <c r="I9" s="150">
        <f t="shared" si="0"/>
        <v>217.32480000000015</v>
      </c>
      <c r="J9" s="150">
        <f t="shared" si="5"/>
        <v>578.4508800000003</v>
      </c>
      <c r="K9" s="151">
        <f t="shared" si="6"/>
        <v>0.35638000000000003</v>
      </c>
      <c r="L9" s="151">
        <f t="shared" si="7"/>
        <v>14.608016200000002</v>
      </c>
      <c r="M9" s="154"/>
      <c r="N9" s="109">
        <v>68.61</v>
      </c>
      <c r="O9" s="109">
        <v>74.009</v>
      </c>
      <c r="P9" s="109">
        <f t="shared" si="8"/>
        <v>5.399000000000001</v>
      </c>
      <c r="Q9" s="151">
        <f t="shared" si="9"/>
        <v>324.74985000000004</v>
      </c>
      <c r="R9" s="153">
        <v>7</v>
      </c>
      <c r="S9">
        <f t="shared" si="10"/>
        <v>0.274020445014471</v>
      </c>
      <c r="T9">
        <f t="shared" si="11"/>
        <v>324.74985000000004</v>
      </c>
    </row>
    <row r="10" spans="1:20" ht="15">
      <c r="A10" s="153">
        <v>8</v>
      </c>
      <c r="B10" s="115">
        <v>45.9</v>
      </c>
      <c r="C10" s="111">
        <v>0.8</v>
      </c>
      <c r="D10" s="111">
        <v>0.8</v>
      </c>
      <c r="E10" s="109">
        <f t="shared" si="1"/>
        <v>0</v>
      </c>
      <c r="F10" s="109">
        <f t="shared" si="2"/>
        <v>0</v>
      </c>
      <c r="G10" s="150">
        <f t="shared" si="3"/>
        <v>0</v>
      </c>
      <c r="H10" s="150">
        <f t="shared" si="4"/>
        <v>0</v>
      </c>
      <c r="I10" s="150">
        <f t="shared" si="0"/>
        <v>0</v>
      </c>
      <c r="J10" s="150">
        <f t="shared" si="5"/>
        <v>0</v>
      </c>
      <c r="K10" s="151">
        <f t="shared" si="6"/>
        <v>0.47276999999999997</v>
      </c>
      <c r="L10" s="151">
        <f t="shared" si="7"/>
        <v>19.3788423</v>
      </c>
      <c r="M10" s="154"/>
      <c r="N10" s="109">
        <v>0.8</v>
      </c>
      <c r="O10" s="109">
        <v>0.8</v>
      </c>
      <c r="P10" s="109">
        <f t="shared" si="8"/>
        <v>0</v>
      </c>
      <c r="Q10" s="151">
        <f t="shared" si="9"/>
        <v>0</v>
      </c>
      <c r="R10" s="153">
        <v>8</v>
      </c>
      <c r="S10">
        <f t="shared" si="10"/>
        <v>0</v>
      </c>
      <c r="T10">
        <f t="shared" si="11"/>
        <v>0</v>
      </c>
    </row>
    <row r="11" spans="1:20" ht="15">
      <c r="A11" s="115">
        <v>9</v>
      </c>
      <c r="B11" s="115">
        <v>31.1</v>
      </c>
      <c r="C11" s="109">
        <v>5.114</v>
      </c>
      <c r="D11" s="109">
        <v>5.564</v>
      </c>
      <c r="E11" s="109">
        <f t="shared" si="1"/>
        <v>0.4500000000000002</v>
      </c>
      <c r="F11" s="109">
        <f t="shared" si="2"/>
        <v>1.5019999999999998</v>
      </c>
      <c r="G11" s="150">
        <f t="shared" si="3"/>
        <v>61.566979999999994</v>
      </c>
      <c r="H11" s="150">
        <f t="shared" si="4"/>
        <v>38.43617999999999</v>
      </c>
      <c r="I11" s="150">
        <f t="shared" si="0"/>
        <v>23.130799999999997</v>
      </c>
      <c r="J11" s="150">
        <f t="shared" si="5"/>
        <v>61.56697999999999</v>
      </c>
      <c r="K11" s="151">
        <f t="shared" si="6"/>
        <v>0.32033</v>
      </c>
      <c r="L11" s="151">
        <f t="shared" si="7"/>
        <v>13.130326700000001</v>
      </c>
      <c r="M11" s="154"/>
      <c r="N11" s="109">
        <v>11.428</v>
      </c>
      <c r="O11" s="109">
        <v>12.48</v>
      </c>
      <c r="P11" s="109">
        <f t="shared" si="8"/>
        <v>1.0519999999999996</v>
      </c>
      <c r="Q11" s="151">
        <f t="shared" si="9"/>
        <v>63.27779999999998</v>
      </c>
      <c r="R11" s="115">
        <v>9</v>
      </c>
      <c r="S11">
        <f t="shared" si="10"/>
        <v>0.05339312986760944</v>
      </c>
      <c r="T11">
        <f t="shared" si="11"/>
        <v>63.277799999999985</v>
      </c>
    </row>
    <row r="12" spans="1:20" ht="15">
      <c r="A12" s="115">
        <v>10</v>
      </c>
      <c r="B12" s="115">
        <v>31.2</v>
      </c>
      <c r="C12" s="111">
        <v>30.189</v>
      </c>
      <c r="D12" s="111">
        <v>31.594</v>
      </c>
      <c r="E12" s="109">
        <f t="shared" si="1"/>
        <v>1.4050000000000011</v>
      </c>
      <c r="F12" s="109">
        <f t="shared" si="2"/>
        <v>3.0749999999999957</v>
      </c>
      <c r="G12" s="150">
        <f t="shared" si="3"/>
        <v>126.04424999999983</v>
      </c>
      <c r="H12" s="150">
        <f t="shared" si="4"/>
        <v>78.68924999999989</v>
      </c>
      <c r="I12" s="150">
        <f t="shared" si="0"/>
        <v>47.35499999999993</v>
      </c>
      <c r="J12" s="150">
        <f t="shared" si="5"/>
        <v>126.04424999999982</v>
      </c>
      <c r="K12" s="151">
        <f t="shared" si="6"/>
        <v>0.32136</v>
      </c>
      <c r="L12" s="151">
        <f t="shared" si="7"/>
        <v>13.1725464</v>
      </c>
      <c r="M12" s="154"/>
      <c r="N12" s="109">
        <v>32.987</v>
      </c>
      <c r="O12" s="109">
        <v>34.657</v>
      </c>
      <c r="P12" s="109">
        <f t="shared" si="8"/>
        <v>1.6699999999999946</v>
      </c>
      <c r="Q12" s="151">
        <f t="shared" si="9"/>
        <v>100.45049999999968</v>
      </c>
      <c r="R12" s="115">
        <v>10</v>
      </c>
      <c r="S12">
        <f t="shared" si="10"/>
        <v>0.08475905596854326</v>
      </c>
      <c r="T12">
        <f t="shared" si="11"/>
        <v>100.45049999999968</v>
      </c>
    </row>
    <row r="13" spans="1:20" ht="15">
      <c r="A13" s="115">
        <v>11</v>
      </c>
      <c r="B13" s="115">
        <v>34.9</v>
      </c>
      <c r="C13" s="111">
        <v>77.257</v>
      </c>
      <c r="D13" s="111">
        <v>79.63</v>
      </c>
      <c r="E13" s="109">
        <f t="shared" si="1"/>
        <v>2.3729999999999905</v>
      </c>
      <c r="F13" s="109">
        <f t="shared" si="2"/>
        <v>4.29699999999999</v>
      </c>
      <c r="G13" s="150">
        <f t="shared" si="3"/>
        <v>176.1340299999996</v>
      </c>
      <c r="H13" s="150">
        <f t="shared" si="4"/>
        <v>109.96022999999974</v>
      </c>
      <c r="I13" s="150">
        <f t="shared" si="0"/>
        <v>66.17379999999984</v>
      </c>
      <c r="J13" s="150">
        <f t="shared" si="5"/>
        <v>176.1340299999996</v>
      </c>
      <c r="K13" s="151">
        <f t="shared" si="6"/>
        <v>0.35947</v>
      </c>
      <c r="L13" s="151">
        <f t="shared" si="7"/>
        <v>14.734675300000001</v>
      </c>
      <c r="M13" s="154"/>
      <c r="N13" s="109">
        <v>54.448</v>
      </c>
      <c r="O13" s="109">
        <v>56.372</v>
      </c>
      <c r="P13" s="109">
        <f t="shared" si="8"/>
        <v>1.9239999999999995</v>
      </c>
      <c r="Q13" s="151">
        <f t="shared" si="9"/>
        <v>115.72859999999997</v>
      </c>
      <c r="R13" s="115">
        <v>11</v>
      </c>
      <c r="S13">
        <f t="shared" si="10"/>
        <v>0.09765055310387886</v>
      </c>
      <c r="T13">
        <f t="shared" si="11"/>
        <v>115.72859999999997</v>
      </c>
    </row>
    <row r="14" spans="1:20" ht="15">
      <c r="A14" s="155">
        <v>12</v>
      </c>
      <c r="B14" s="115">
        <v>46.6</v>
      </c>
      <c r="C14" s="111">
        <v>130.574</v>
      </c>
      <c r="D14" s="111">
        <v>136.826</v>
      </c>
      <c r="E14" s="109">
        <f t="shared" si="1"/>
        <v>6.251999999999981</v>
      </c>
      <c r="F14" s="109">
        <f t="shared" si="2"/>
        <v>13.24499999999999</v>
      </c>
      <c r="G14" s="150">
        <f t="shared" si="3"/>
        <v>542.9125499999997</v>
      </c>
      <c r="H14" s="150">
        <f t="shared" si="4"/>
        <v>338.93954999999977</v>
      </c>
      <c r="I14" s="150">
        <f t="shared" si="0"/>
        <v>203.97299999999984</v>
      </c>
      <c r="J14" s="150">
        <f t="shared" si="5"/>
        <v>542.9125499999996</v>
      </c>
      <c r="K14" s="151">
        <f t="shared" si="6"/>
        <v>0.47998</v>
      </c>
      <c r="L14" s="151">
        <f t="shared" si="7"/>
        <v>19.6743802</v>
      </c>
      <c r="M14" s="154"/>
      <c r="N14" s="111">
        <v>106.16</v>
      </c>
      <c r="O14" s="111">
        <v>113.153</v>
      </c>
      <c r="P14" s="109">
        <f t="shared" si="8"/>
        <v>6.993000000000009</v>
      </c>
      <c r="Q14" s="151">
        <f t="shared" si="9"/>
        <v>420.62895000000054</v>
      </c>
      <c r="R14" s="115">
        <v>12</v>
      </c>
      <c r="S14">
        <f t="shared" si="10"/>
        <v>0.35492220262756025</v>
      </c>
      <c r="T14">
        <f t="shared" si="11"/>
        <v>420.6289500000005</v>
      </c>
    </row>
    <row r="15" spans="1:22" ht="15">
      <c r="A15" s="155">
        <v>13</v>
      </c>
      <c r="B15" s="115">
        <v>31.7</v>
      </c>
      <c r="C15" s="111">
        <v>10.1</v>
      </c>
      <c r="D15" s="111">
        <v>10.1</v>
      </c>
      <c r="E15" s="109">
        <f t="shared" si="1"/>
        <v>0</v>
      </c>
      <c r="F15" s="109">
        <f t="shared" si="2"/>
        <v>1.9079999999999977</v>
      </c>
      <c r="G15" s="150">
        <f t="shared" si="3"/>
        <v>78.2089199999999</v>
      </c>
      <c r="H15" s="150">
        <f t="shared" si="4"/>
        <v>48.82571999999994</v>
      </c>
      <c r="I15" s="150">
        <f t="shared" si="0"/>
        <v>29.383199999999967</v>
      </c>
      <c r="J15" s="150">
        <f t="shared" si="5"/>
        <v>78.2089199999999</v>
      </c>
      <c r="K15" s="151">
        <f t="shared" si="6"/>
        <v>0.32651</v>
      </c>
      <c r="L15" s="151">
        <f t="shared" si="7"/>
        <v>13.383644900000002</v>
      </c>
      <c r="M15" s="154"/>
      <c r="N15" s="109">
        <v>17.6</v>
      </c>
      <c r="O15" s="109">
        <v>19.508</v>
      </c>
      <c r="P15" s="109">
        <f t="shared" si="8"/>
        <v>1.9079999999999977</v>
      </c>
      <c r="Q15" s="151">
        <f t="shared" si="9"/>
        <v>114.76619999999986</v>
      </c>
      <c r="R15" s="115">
        <v>13</v>
      </c>
      <c r="S15">
        <f t="shared" si="10"/>
        <v>0.0968384902922041</v>
      </c>
      <c r="T15">
        <f t="shared" si="11"/>
        <v>114.76619999999984</v>
      </c>
      <c r="U15">
        <v>10.1</v>
      </c>
      <c r="V15">
        <v>16</v>
      </c>
    </row>
    <row r="16" spans="1:21" ht="15">
      <c r="A16" s="115">
        <v>14</v>
      </c>
      <c r="B16" s="115">
        <v>31.2</v>
      </c>
      <c r="C16" s="111">
        <v>28</v>
      </c>
      <c r="D16" s="111">
        <v>29.521</v>
      </c>
      <c r="E16" s="109">
        <f t="shared" si="1"/>
        <v>1.5210000000000008</v>
      </c>
      <c r="F16" s="109">
        <f t="shared" si="2"/>
        <v>2.471</v>
      </c>
      <c r="G16" s="150">
        <f t="shared" si="3"/>
        <v>101.28629000000001</v>
      </c>
      <c r="H16" s="150">
        <f t="shared" si="4"/>
        <v>63.232890000000005</v>
      </c>
      <c r="I16" s="150">
        <f t="shared" si="0"/>
        <v>38.0534</v>
      </c>
      <c r="J16" s="150">
        <f t="shared" si="5"/>
        <v>101.28629000000001</v>
      </c>
      <c r="K16" s="151">
        <f t="shared" si="6"/>
        <v>0.32136</v>
      </c>
      <c r="L16" s="151">
        <f t="shared" si="7"/>
        <v>13.1725464</v>
      </c>
      <c r="M16" s="154"/>
      <c r="N16" s="109">
        <v>18.73</v>
      </c>
      <c r="O16" s="109">
        <v>19.68</v>
      </c>
      <c r="P16" s="109">
        <f t="shared" si="8"/>
        <v>0.9499999999999993</v>
      </c>
      <c r="Q16" s="151">
        <f t="shared" si="9"/>
        <v>57.142499999999956</v>
      </c>
      <c r="R16" s="115">
        <v>14</v>
      </c>
      <c r="S16">
        <f t="shared" si="10"/>
        <v>0.048216229443183406</v>
      </c>
      <c r="T16">
        <f t="shared" si="11"/>
        <v>57.142499999999956</v>
      </c>
      <c r="U16">
        <v>315.12</v>
      </c>
    </row>
    <row r="17" spans="1:20" ht="15">
      <c r="A17" s="115">
        <v>15</v>
      </c>
      <c r="B17" s="115">
        <v>35.1</v>
      </c>
      <c r="C17" s="109">
        <v>16.95</v>
      </c>
      <c r="D17" s="109">
        <v>17.796</v>
      </c>
      <c r="E17" s="109">
        <f t="shared" si="1"/>
        <v>0.8460000000000001</v>
      </c>
      <c r="F17" s="109">
        <f t="shared" si="2"/>
        <v>2.621000000000002</v>
      </c>
      <c r="G17" s="150">
        <f t="shared" si="3"/>
        <v>107.43479000000009</v>
      </c>
      <c r="H17" s="150">
        <f t="shared" si="4"/>
        <v>67.07139000000005</v>
      </c>
      <c r="I17" s="150">
        <f t="shared" si="0"/>
        <v>40.363400000000034</v>
      </c>
      <c r="J17" s="150">
        <f t="shared" si="5"/>
        <v>107.43479000000008</v>
      </c>
      <c r="K17" s="151">
        <f t="shared" si="6"/>
        <v>0.36153</v>
      </c>
      <c r="L17" s="151">
        <f t="shared" si="7"/>
        <v>14.819114700000002</v>
      </c>
      <c r="M17" s="154"/>
      <c r="N17" s="109">
        <v>31.06</v>
      </c>
      <c r="O17" s="109">
        <v>32.835</v>
      </c>
      <c r="P17" s="109">
        <f t="shared" si="8"/>
        <v>1.7750000000000021</v>
      </c>
      <c r="Q17" s="151">
        <f t="shared" si="9"/>
        <v>106.76625000000013</v>
      </c>
      <c r="R17" s="115">
        <v>15</v>
      </c>
      <c r="S17">
        <f t="shared" si="10"/>
        <v>0.09008821817015865</v>
      </c>
      <c r="T17">
        <f t="shared" si="11"/>
        <v>106.76625000000013</v>
      </c>
    </row>
    <row r="18" spans="1:20" ht="15">
      <c r="A18" s="115">
        <v>16</v>
      </c>
      <c r="B18" s="115">
        <v>47.3</v>
      </c>
      <c r="C18" s="111">
        <v>156.373</v>
      </c>
      <c r="D18" s="111">
        <v>168.316</v>
      </c>
      <c r="E18" s="109">
        <f t="shared" si="1"/>
        <v>11.943000000000012</v>
      </c>
      <c r="F18" s="109">
        <f t="shared" si="2"/>
        <v>24.966000000000037</v>
      </c>
      <c r="G18" s="150">
        <f t="shared" si="3"/>
        <v>1023.3563400000015</v>
      </c>
      <c r="H18" s="150">
        <f t="shared" si="4"/>
        <v>638.8799400000009</v>
      </c>
      <c r="I18" s="150">
        <f t="shared" si="0"/>
        <v>384.4764000000006</v>
      </c>
      <c r="J18" s="150">
        <f t="shared" si="5"/>
        <v>1023.3563400000015</v>
      </c>
      <c r="K18" s="151">
        <f t="shared" si="6"/>
        <v>0.48718999999999996</v>
      </c>
      <c r="L18" s="151">
        <f t="shared" si="7"/>
        <v>19.969918099999997</v>
      </c>
      <c r="M18" s="154"/>
      <c r="N18" s="111">
        <v>174.194</v>
      </c>
      <c r="O18" s="111">
        <v>187.217</v>
      </c>
      <c r="P18" s="109">
        <f t="shared" si="8"/>
        <v>13.023000000000025</v>
      </c>
      <c r="Q18" s="151">
        <f t="shared" si="9"/>
        <v>783.3334500000014</v>
      </c>
      <c r="R18" s="115">
        <v>16</v>
      </c>
      <c r="S18">
        <f t="shared" si="10"/>
        <v>0.6609683747774517</v>
      </c>
      <c r="T18">
        <f t="shared" si="11"/>
        <v>783.3334500000014</v>
      </c>
    </row>
    <row r="19" spans="1:20" ht="15">
      <c r="A19" s="153">
        <v>17</v>
      </c>
      <c r="B19" s="156">
        <v>31.7</v>
      </c>
      <c r="C19" s="111">
        <v>22.537</v>
      </c>
      <c r="D19" s="111">
        <v>23.365</v>
      </c>
      <c r="E19" s="109">
        <f t="shared" si="1"/>
        <v>0.8279999999999994</v>
      </c>
      <c r="F19" s="109">
        <f t="shared" si="2"/>
        <v>1.5839999999999996</v>
      </c>
      <c r="G19" s="150">
        <f t="shared" si="3"/>
        <v>64.92815999999999</v>
      </c>
      <c r="H19" s="150">
        <f t="shared" si="4"/>
        <v>40.53455999999999</v>
      </c>
      <c r="I19" s="150">
        <f t="shared" si="0"/>
        <v>24.393599999999996</v>
      </c>
      <c r="J19" s="150">
        <f t="shared" si="5"/>
        <v>64.92815999999999</v>
      </c>
      <c r="K19" s="151">
        <f t="shared" si="6"/>
        <v>0.32651</v>
      </c>
      <c r="L19" s="151">
        <f t="shared" si="7"/>
        <v>13.383644900000002</v>
      </c>
      <c r="M19" s="154"/>
      <c r="N19" s="109">
        <v>5.324</v>
      </c>
      <c r="O19" s="109">
        <v>6.08</v>
      </c>
      <c r="P19" s="109">
        <f t="shared" si="8"/>
        <v>0.7560000000000002</v>
      </c>
      <c r="Q19" s="151">
        <f t="shared" si="9"/>
        <v>45.47340000000001</v>
      </c>
      <c r="R19" s="153">
        <v>17</v>
      </c>
      <c r="S19">
        <f t="shared" si="10"/>
        <v>0.0383699678516281</v>
      </c>
      <c r="T19">
        <f t="shared" si="11"/>
        <v>45.47340000000001</v>
      </c>
    </row>
    <row r="20" spans="1:20" ht="15">
      <c r="A20" s="115">
        <v>18</v>
      </c>
      <c r="B20" s="115">
        <v>31.3</v>
      </c>
      <c r="C20" s="111">
        <v>370.209</v>
      </c>
      <c r="D20" s="111">
        <v>373.251</v>
      </c>
      <c r="E20" s="109">
        <f t="shared" si="1"/>
        <v>3.041999999999973</v>
      </c>
      <c r="F20" s="109">
        <f t="shared" si="2"/>
        <v>3.3220000000000027</v>
      </c>
      <c r="G20" s="150">
        <f t="shared" si="3"/>
        <v>136.1687800000001</v>
      </c>
      <c r="H20" s="150">
        <f t="shared" si="4"/>
        <v>85.00998000000007</v>
      </c>
      <c r="I20" s="150">
        <f t="shared" si="0"/>
        <v>51.15880000000004</v>
      </c>
      <c r="J20" s="150">
        <f t="shared" si="5"/>
        <v>136.1687800000001</v>
      </c>
      <c r="K20" s="151">
        <f t="shared" si="6"/>
        <v>0.32239</v>
      </c>
      <c r="L20" s="151">
        <f t="shared" si="7"/>
        <v>13.2147661</v>
      </c>
      <c r="M20" s="154"/>
      <c r="N20" s="108">
        <v>401.066</v>
      </c>
      <c r="O20" s="108">
        <v>401.346</v>
      </c>
      <c r="P20" s="109">
        <f t="shared" si="8"/>
        <v>0.28000000000002956</v>
      </c>
      <c r="Q20" s="151">
        <f t="shared" si="9"/>
        <v>16.84200000000178</v>
      </c>
      <c r="R20" s="115">
        <v>18</v>
      </c>
      <c r="S20">
        <f t="shared" si="10"/>
        <v>0.0142110992043082</v>
      </c>
      <c r="T20">
        <f t="shared" si="11"/>
        <v>16.84200000000178</v>
      </c>
    </row>
    <row r="21" spans="1:20" ht="15">
      <c r="A21" s="157">
        <v>19</v>
      </c>
      <c r="B21" s="157">
        <v>35.5</v>
      </c>
      <c r="C21" s="109">
        <v>36.455</v>
      </c>
      <c r="D21" s="109">
        <v>40.284</v>
      </c>
      <c r="E21" s="109">
        <f t="shared" si="1"/>
        <v>3.8290000000000006</v>
      </c>
      <c r="F21" s="109">
        <f t="shared" si="2"/>
        <v>9.710999999999999</v>
      </c>
      <c r="G21" s="150">
        <f t="shared" si="3"/>
        <v>398.05388999999997</v>
      </c>
      <c r="H21" s="150">
        <f t="shared" si="4"/>
        <v>248.50448999999995</v>
      </c>
      <c r="I21" s="150">
        <f t="shared" si="0"/>
        <v>149.5494</v>
      </c>
      <c r="J21" s="150">
        <f t="shared" si="5"/>
        <v>398.0538899999999</v>
      </c>
      <c r="K21" s="151">
        <f t="shared" si="6"/>
        <v>0.36565000000000003</v>
      </c>
      <c r="L21" s="151">
        <f t="shared" si="7"/>
        <v>14.987993500000002</v>
      </c>
      <c r="M21" s="154"/>
      <c r="N21" s="109">
        <v>60.255</v>
      </c>
      <c r="O21" s="109">
        <v>66.137</v>
      </c>
      <c r="P21" s="109">
        <f t="shared" si="8"/>
        <v>5.881999999999998</v>
      </c>
      <c r="Q21" s="151">
        <f t="shared" si="9"/>
        <v>353.8022999999999</v>
      </c>
      <c r="R21" s="157">
        <v>19</v>
      </c>
      <c r="S21">
        <f t="shared" si="10"/>
        <v>0.2985345911418999</v>
      </c>
      <c r="T21">
        <f t="shared" si="11"/>
        <v>353.80229999999983</v>
      </c>
    </row>
    <row r="22" spans="1:20" ht="15">
      <c r="A22" s="115">
        <v>20</v>
      </c>
      <c r="B22" s="115">
        <v>47.3</v>
      </c>
      <c r="C22" s="108">
        <v>70.79</v>
      </c>
      <c r="D22" s="108">
        <v>73.77</v>
      </c>
      <c r="E22" s="109">
        <f t="shared" si="1"/>
        <v>2.9799999999999898</v>
      </c>
      <c r="F22" s="109">
        <f t="shared" si="2"/>
        <v>5.829999999999998</v>
      </c>
      <c r="G22" s="150">
        <f t="shared" si="3"/>
        <v>238.97169999999994</v>
      </c>
      <c r="H22" s="150">
        <f t="shared" si="4"/>
        <v>149.18969999999996</v>
      </c>
      <c r="I22" s="150">
        <f t="shared" si="0"/>
        <v>89.78199999999998</v>
      </c>
      <c r="J22" s="150">
        <f t="shared" si="5"/>
        <v>238.97169999999994</v>
      </c>
      <c r="K22" s="151">
        <f t="shared" si="6"/>
        <v>0.48718999999999996</v>
      </c>
      <c r="L22" s="151">
        <f t="shared" si="7"/>
        <v>19.969918099999997</v>
      </c>
      <c r="M22" s="154"/>
      <c r="N22" s="108">
        <v>101.21</v>
      </c>
      <c r="O22" s="108">
        <v>104.06</v>
      </c>
      <c r="P22" s="109">
        <f t="shared" si="8"/>
        <v>2.8500000000000085</v>
      </c>
      <c r="Q22" s="151">
        <f t="shared" si="9"/>
        <v>171.42750000000052</v>
      </c>
      <c r="R22" s="115">
        <v>20</v>
      </c>
      <c r="S22">
        <f t="shared" si="10"/>
        <v>0.14464868832955077</v>
      </c>
      <c r="T22">
        <f t="shared" si="11"/>
        <v>171.42750000000052</v>
      </c>
    </row>
    <row r="23" spans="1:20" ht="15">
      <c r="A23" s="156"/>
      <c r="B23" s="115">
        <f>SUM(B3:B22)</f>
        <v>720.5999999999999</v>
      </c>
      <c r="C23" s="115"/>
      <c r="D23" s="115"/>
      <c r="E23" s="109">
        <f>SUM(E3:E22)</f>
        <v>64.77799999999999</v>
      </c>
      <c r="F23" s="158">
        <f>SUM(F3:F22)</f>
        <v>121.97700000000006</v>
      </c>
      <c r="G23" s="150">
        <f>SUM(G3:G22)</f>
        <v>4999.837230000004</v>
      </c>
      <c r="H23" s="150">
        <f t="shared" si="4"/>
        <v>3121.3914300000015</v>
      </c>
      <c r="I23" s="150">
        <f t="shared" si="0"/>
        <v>1878.4458000000009</v>
      </c>
      <c r="J23" s="150">
        <f t="shared" si="5"/>
        <v>4999.837230000003</v>
      </c>
      <c r="K23" s="151">
        <f t="shared" si="6"/>
        <v>7.422179999999999</v>
      </c>
      <c r="L23" s="151">
        <f t="shared" si="7"/>
        <v>304.2351582</v>
      </c>
      <c r="M23" s="154"/>
      <c r="N23" s="156"/>
      <c r="O23" s="115" t="s">
        <v>10</v>
      </c>
      <c r="P23" s="158">
        <f>SUM(P3:P22)</f>
        <v>57.199000000000076</v>
      </c>
      <c r="Q23" s="151">
        <f t="shared" si="9"/>
        <v>3440.5198500000047</v>
      </c>
      <c r="R23" s="147"/>
      <c r="S23" s="146">
        <f t="shared" si="10"/>
        <v>2.9030737978112144</v>
      </c>
      <c r="T23" s="146">
        <f t="shared" si="11"/>
        <v>3440.5198500000047</v>
      </c>
    </row>
    <row r="24" spans="1:18" ht="15">
      <c r="A24" s="147"/>
      <c r="B24" s="147"/>
      <c r="C24" s="1"/>
      <c r="D24" s="159"/>
      <c r="E24" s="147"/>
      <c r="F24" s="147"/>
      <c r="G24" s="147"/>
      <c r="H24" s="147"/>
      <c r="I24" s="147"/>
      <c r="J24" s="147"/>
      <c r="K24" s="147"/>
      <c r="L24" s="160"/>
      <c r="M24" s="147"/>
      <c r="N24" s="147"/>
      <c r="O24" s="147"/>
      <c r="P24" s="147"/>
      <c r="Q24" s="147"/>
      <c r="R24" s="147"/>
    </row>
    <row r="25" spans="1:18" ht="1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</row>
    <row r="26" spans="1:18" ht="15">
      <c r="A26" s="147"/>
      <c r="B26" s="147"/>
      <c r="C26" s="147"/>
      <c r="D26" s="159"/>
      <c r="E26" s="159"/>
      <c r="F26" s="159"/>
      <c r="G26" s="159"/>
      <c r="H26" s="147"/>
      <c r="I26" s="147"/>
      <c r="J26" s="147"/>
      <c r="K26" s="147"/>
      <c r="L26" s="161"/>
      <c r="M26" s="159"/>
      <c r="N26" s="159"/>
      <c r="O26" s="159"/>
      <c r="P26" s="159"/>
      <c r="Q26" s="147"/>
      <c r="R26" s="147"/>
    </row>
    <row r="27" spans="1:18" ht="1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59"/>
      <c r="N27" s="159"/>
      <c r="O27" s="159"/>
      <c r="P27" s="159"/>
      <c r="Q27" s="147"/>
      <c r="R27" s="147"/>
    </row>
    <row r="28" spans="1:18" ht="15">
      <c r="A28" s="162"/>
      <c r="B28" s="162"/>
      <c r="C28" s="163"/>
      <c r="D28" s="163"/>
      <c r="E28" s="147"/>
      <c r="F28" s="147"/>
      <c r="G28" s="147"/>
      <c r="H28" s="147"/>
      <c r="I28" s="147"/>
      <c r="J28" s="147"/>
      <c r="K28" s="162"/>
      <c r="L28" s="162"/>
      <c r="M28" s="162"/>
      <c r="N28" s="163"/>
      <c r="O28" s="163"/>
      <c r="P28" s="164"/>
      <c r="Q28" s="165"/>
      <c r="R28" s="164"/>
    </row>
    <row r="29" spans="1:18" ht="1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5"/>
      <c r="O29" s="165"/>
      <c r="P29" s="165"/>
      <c r="Q29" s="165"/>
      <c r="R29" s="164"/>
    </row>
    <row r="30" spans="1:18" ht="15">
      <c r="A30" s="162"/>
      <c r="B30" s="166"/>
      <c r="C30" s="167"/>
      <c r="D30" s="167"/>
      <c r="E30" s="168"/>
      <c r="F30" s="168"/>
      <c r="G30" s="169"/>
      <c r="H30" s="169"/>
      <c r="I30" s="169"/>
      <c r="J30" s="169"/>
      <c r="K30" s="169"/>
      <c r="L30" s="169"/>
      <c r="M30" s="162"/>
      <c r="N30" s="168"/>
      <c r="O30" s="168"/>
      <c r="P30" s="168"/>
      <c r="Q30" s="169"/>
      <c r="R30" s="147"/>
    </row>
    <row r="31" spans="1:18" ht="15">
      <c r="A31" s="162"/>
      <c r="B31" s="170"/>
      <c r="C31" s="168"/>
      <c r="D31" s="168"/>
      <c r="E31" s="168"/>
      <c r="F31" s="168"/>
      <c r="G31" s="169"/>
      <c r="H31" s="169"/>
      <c r="I31" s="169"/>
      <c r="J31" s="169"/>
      <c r="K31" s="169"/>
      <c r="L31" s="169"/>
      <c r="M31" s="171"/>
      <c r="N31" s="168"/>
      <c r="O31" s="168"/>
      <c r="P31" s="168"/>
      <c r="Q31" s="169"/>
      <c r="R31" s="147"/>
    </row>
    <row r="32" spans="1:18" ht="15">
      <c r="A32" s="162"/>
      <c r="B32" s="170"/>
      <c r="C32" s="168"/>
      <c r="D32" s="168"/>
      <c r="E32" s="172"/>
      <c r="F32" s="168"/>
      <c r="G32" s="169"/>
      <c r="H32" s="169"/>
      <c r="I32" s="169"/>
      <c r="J32" s="169"/>
      <c r="K32" s="169"/>
      <c r="L32" s="169"/>
      <c r="M32" s="171"/>
      <c r="N32" s="168"/>
      <c r="O32" s="168"/>
      <c r="P32" s="168"/>
      <c r="Q32" s="169"/>
      <c r="R32" s="147"/>
    </row>
    <row r="33" spans="1:18" ht="15">
      <c r="A33" s="162"/>
      <c r="B33" s="166"/>
      <c r="C33" s="168"/>
      <c r="D33" s="168"/>
      <c r="E33" s="168"/>
      <c r="F33" s="168"/>
      <c r="G33" s="169"/>
      <c r="H33" s="169"/>
      <c r="I33" s="169"/>
      <c r="J33" s="169"/>
      <c r="K33" s="169"/>
      <c r="L33" s="169"/>
      <c r="M33" s="171"/>
      <c r="N33" s="168"/>
      <c r="O33" s="168"/>
      <c r="P33" s="168"/>
      <c r="Q33" s="169"/>
      <c r="R33" s="147"/>
    </row>
    <row r="34" spans="1:18" ht="15">
      <c r="A34" s="162"/>
      <c r="B34" s="166"/>
      <c r="C34" s="168"/>
      <c r="D34" s="168"/>
      <c r="E34" s="168"/>
      <c r="F34" s="168"/>
      <c r="G34" s="169"/>
      <c r="H34" s="169"/>
      <c r="I34" s="169"/>
      <c r="J34" s="169"/>
      <c r="K34" s="169"/>
      <c r="L34" s="169"/>
      <c r="M34" s="171"/>
      <c r="N34" s="168"/>
      <c r="O34" s="168"/>
      <c r="P34" s="168"/>
      <c r="Q34" s="169"/>
      <c r="R34" s="147"/>
    </row>
    <row r="35" spans="1:18" ht="15">
      <c r="A35" s="146" t="s">
        <v>5</v>
      </c>
      <c r="B35" s="146"/>
      <c r="C35" s="146"/>
      <c r="D35" s="115" t="s">
        <v>108</v>
      </c>
      <c r="E35" s="146" t="s">
        <v>31</v>
      </c>
      <c r="F35" s="146"/>
      <c r="G35" s="115" t="s">
        <v>6</v>
      </c>
      <c r="H35" s="115" t="s">
        <v>27</v>
      </c>
      <c r="I35" s="115" t="s">
        <v>26</v>
      </c>
      <c r="J35" s="115" t="s">
        <v>6</v>
      </c>
      <c r="K35" s="115" t="s">
        <v>30</v>
      </c>
      <c r="L35" s="115" t="s">
        <v>6</v>
      </c>
      <c r="M35" s="146"/>
      <c r="N35" s="146" t="s">
        <v>8</v>
      </c>
      <c r="O35" s="146"/>
      <c r="P35" s="115" t="s">
        <v>108</v>
      </c>
      <c r="Q35" s="146" t="s">
        <v>31</v>
      </c>
      <c r="R35" s="147"/>
    </row>
    <row r="36" spans="1:18" ht="15">
      <c r="A36" s="115" t="s">
        <v>0</v>
      </c>
      <c r="B36" s="115" t="s">
        <v>1</v>
      </c>
      <c r="C36" s="115" t="s">
        <v>2</v>
      </c>
      <c r="D36" s="115" t="s">
        <v>3</v>
      </c>
      <c r="E36" s="148" t="s">
        <v>4</v>
      </c>
      <c r="F36" s="148" t="s">
        <v>11</v>
      </c>
      <c r="G36" s="115">
        <v>40.99</v>
      </c>
      <c r="H36" s="115">
        <v>25.59</v>
      </c>
      <c r="I36" s="115">
        <v>15.4</v>
      </c>
      <c r="J36" s="115" t="s">
        <v>14</v>
      </c>
      <c r="K36" s="115" t="s">
        <v>116</v>
      </c>
      <c r="L36" s="115" t="s">
        <v>22</v>
      </c>
      <c r="M36" s="146"/>
      <c r="N36" s="115" t="s">
        <v>2</v>
      </c>
      <c r="O36" s="115" t="s">
        <v>3</v>
      </c>
      <c r="P36" s="148" t="s">
        <v>4</v>
      </c>
      <c r="Q36" s="115">
        <v>60.15</v>
      </c>
      <c r="R36" s="115" t="s">
        <v>0</v>
      </c>
    </row>
    <row r="37" spans="1:20" ht="15">
      <c r="A37" s="173">
        <v>21</v>
      </c>
      <c r="B37" s="178">
        <v>46.3</v>
      </c>
      <c r="C37" s="110" t="s">
        <v>105</v>
      </c>
      <c r="D37" s="110">
        <v>5</v>
      </c>
      <c r="E37" s="201">
        <v>0</v>
      </c>
      <c r="F37" s="175">
        <f>E37+P37</f>
        <v>0</v>
      </c>
      <c r="G37" s="151">
        <f>40.99*F37</f>
        <v>0</v>
      </c>
      <c r="H37" s="151">
        <f>25.59*F37</f>
        <v>0</v>
      </c>
      <c r="I37" s="151">
        <f aca="true" t="shared" si="12" ref="I37:I52">15.4*F37</f>
        <v>0</v>
      </c>
      <c r="J37" s="151">
        <f>H37+I37</f>
        <v>0</v>
      </c>
      <c r="K37" s="151">
        <f>0.0103*B37</f>
        <v>0.47689</v>
      </c>
      <c r="L37" s="176">
        <f>K37*40.99</f>
        <v>19.5477211</v>
      </c>
      <c r="M37" s="154"/>
      <c r="N37" s="109">
        <v>2.5</v>
      </c>
      <c r="O37" s="109">
        <v>2.5</v>
      </c>
      <c r="P37" s="109">
        <f>O37-N37</f>
        <v>0</v>
      </c>
      <c r="Q37" s="151">
        <f>60.15*P37</f>
        <v>0</v>
      </c>
      <c r="R37" s="177">
        <v>21</v>
      </c>
      <c r="S37">
        <f>Q37/1185.13</f>
        <v>0</v>
      </c>
      <c r="T37">
        <f>S37*1185.13</f>
        <v>0</v>
      </c>
    </row>
    <row r="38" spans="1:20" ht="15">
      <c r="A38" s="149">
        <v>22</v>
      </c>
      <c r="B38" s="178">
        <v>30.2</v>
      </c>
      <c r="C38" s="108">
        <v>48.989</v>
      </c>
      <c r="D38" s="108">
        <v>54.024</v>
      </c>
      <c r="E38" s="175">
        <f aca="true" t="shared" si="13" ref="E38:E51">D38-C38</f>
        <v>5.035000000000004</v>
      </c>
      <c r="F38" s="175">
        <f aca="true" t="shared" si="14" ref="F38:F51">E38+P38</f>
        <v>8.468000000000004</v>
      </c>
      <c r="G38" s="151">
        <f aca="true" t="shared" si="15" ref="G38:G51">40.99*F38</f>
        <v>347.10332000000017</v>
      </c>
      <c r="H38" s="151">
        <f aca="true" t="shared" si="16" ref="H38:H52">25.59*F38</f>
        <v>216.6961200000001</v>
      </c>
      <c r="I38" s="151">
        <f t="shared" si="12"/>
        <v>130.40720000000005</v>
      </c>
      <c r="J38" s="151">
        <f aca="true" t="shared" si="17" ref="J38:J52">H38+I38</f>
        <v>347.10332000000017</v>
      </c>
      <c r="K38" s="151">
        <f aca="true" t="shared" si="18" ref="K38:K52">0.0103*B38</f>
        <v>0.31106</v>
      </c>
      <c r="L38" s="176">
        <f aca="true" t="shared" si="19" ref="L38:L52">K38*40.99</f>
        <v>12.750349400000001</v>
      </c>
      <c r="M38" s="154"/>
      <c r="N38" s="109">
        <v>31.204</v>
      </c>
      <c r="O38" s="109">
        <v>34.637</v>
      </c>
      <c r="P38" s="109">
        <f aca="true" t="shared" si="20" ref="P38:P51">O38-N38</f>
        <v>3.433</v>
      </c>
      <c r="Q38" s="151">
        <f aca="true" t="shared" si="21" ref="Q38:Q52">60.15*P38</f>
        <v>206.49495</v>
      </c>
      <c r="R38" s="177">
        <v>22</v>
      </c>
      <c r="S38">
        <f aca="true" t="shared" si="22" ref="S38:S52">Q38/1185.13</f>
        <v>0.17423822702994607</v>
      </c>
      <c r="T38">
        <f aca="true" t="shared" si="23" ref="T38:T52">S38*1185.13</f>
        <v>206.49495000000002</v>
      </c>
    </row>
    <row r="39" spans="1:20" ht="15">
      <c r="A39" s="115">
        <v>23</v>
      </c>
      <c r="B39" s="178">
        <v>45.8</v>
      </c>
      <c r="C39" s="111">
        <v>140.745</v>
      </c>
      <c r="D39" s="111">
        <v>143.76</v>
      </c>
      <c r="E39" s="175">
        <f t="shared" si="13"/>
        <v>3.0149999999999864</v>
      </c>
      <c r="F39" s="175">
        <f t="shared" si="14"/>
        <v>6.953999999999986</v>
      </c>
      <c r="G39" s="151">
        <f t="shared" si="15"/>
        <v>285.04445999999945</v>
      </c>
      <c r="H39" s="151">
        <f t="shared" si="16"/>
        <v>177.95285999999965</v>
      </c>
      <c r="I39" s="151">
        <f t="shared" si="12"/>
        <v>107.09159999999979</v>
      </c>
      <c r="J39" s="151">
        <f t="shared" si="17"/>
        <v>285.04445999999945</v>
      </c>
      <c r="K39" s="151">
        <f t="shared" si="18"/>
        <v>0.47174</v>
      </c>
      <c r="L39" s="176">
        <f t="shared" si="19"/>
        <v>19.336622600000002</v>
      </c>
      <c r="M39" s="154"/>
      <c r="N39" s="109">
        <v>3.291</v>
      </c>
      <c r="O39" s="109">
        <v>7.23</v>
      </c>
      <c r="P39" s="109">
        <f t="shared" si="20"/>
        <v>3.9390000000000005</v>
      </c>
      <c r="Q39" s="151">
        <f t="shared" si="21"/>
        <v>236.93085000000002</v>
      </c>
      <c r="R39" s="115">
        <v>23</v>
      </c>
      <c r="S39">
        <f t="shared" si="22"/>
        <v>0.1999197134491575</v>
      </c>
      <c r="T39">
        <f t="shared" si="23"/>
        <v>236.93085000000005</v>
      </c>
    </row>
    <row r="40" spans="1:20" ht="15">
      <c r="A40" s="115">
        <v>24</v>
      </c>
      <c r="B40" s="178">
        <v>46.3</v>
      </c>
      <c r="C40" s="109">
        <v>101.9</v>
      </c>
      <c r="D40" s="109">
        <v>110.5</v>
      </c>
      <c r="E40" s="175">
        <f t="shared" si="13"/>
        <v>8.599999999999994</v>
      </c>
      <c r="F40" s="175">
        <f t="shared" si="14"/>
        <v>9.399999999999999</v>
      </c>
      <c r="G40" s="151">
        <f t="shared" si="15"/>
        <v>385.306</v>
      </c>
      <c r="H40" s="151">
        <f t="shared" si="16"/>
        <v>240.54599999999996</v>
      </c>
      <c r="I40" s="151">
        <f t="shared" si="12"/>
        <v>144.76</v>
      </c>
      <c r="J40" s="151">
        <f t="shared" si="17"/>
        <v>385.3059999999999</v>
      </c>
      <c r="K40" s="151">
        <f t="shared" si="18"/>
        <v>0.47689</v>
      </c>
      <c r="L40" s="176">
        <f t="shared" si="19"/>
        <v>19.5477211</v>
      </c>
      <c r="M40" s="154"/>
      <c r="N40" s="109">
        <v>59.3</v>
      </c>
      <c r="O40" s="109">
        <v>60.1</v>
      </c>
      <c r="P40" s="109">
        <f t="shared" si="20"/>
        <v>0.8000000000000043</v>
      </c>
      <c r="Q40" s="151">
        <f t="shared" si="21"/>
        <v>48.12000000000025</v>
      </c>
      <c r="R40" s="115">
        <v>24</v>
      </c>
      <c r="S40">
        <f t="shared" si="22"/>
        <v>0.04060314058373364</v>
      </c>
      <c r="T40">
        <f t="shared" si="23"/>
        <v>48.12000000000025</v>
      </c>
    </row>
    <row r="41" spans="1:20" ht="15">
      <c r="A41" s="155">
        <v>25</v>
      </c>
      <c r="B41" s="178">
        <v>30.5</v>
      </c>
      <c r="C41" s="111">
        <v>254.249</v>
      </c>
      <c r="D41" s="111">
        <v>266.359</v>
      </c>
      <c r="E41" s="175">
        <f t="shared" si="13"/>
        <v>12.109999999999985</v>
      </c>
      <c r="F41" s="175">
        <f t="shared" si="14"/>
        <v>12.109999999999985</v>
      </c>
      <c r="G41" s="151">
        <f t="shared" si="15"/>
        <v>496.3888999999994</v>
      </c>
      <c r="H41" s="151">
        <f t="shared" si="16"/>
        <v>309.8948999999996</v>
      </c>
      <c r="I41" s="151">
        <f t="shared" si="12"/>
        <v>186.49399999999977</v>
      </c>
      <c r="J41" s="151">
        <f t="shared" si="17"/>
        <v>496.38889999999935</v>
      </c>
      <c r="K41" s="151">
        <f t="shared" si="18"/>
        <v>0.31415</v>
      </c>
      <c r="L41" s="176">
        <f t="shared" si="19"/>
        <v>12.8770085</v>
      </c>
      <c r="M41" s="154"/>
      <c r="N41" s="109">
        <v>10</v>
      </c>
      <c r="O41" s="109">
        <v>10</v>
      </c>
      <c r="P41" s="109">
        <f t="shared" si="20"/>
        <v>0</v>
      </c>
      <c r="Q41" s="151">
        <f t="shared" si="21"/>
        <v>0</v>
      </c>
      <c r="R41" s="115">
        <v>25</v>
      </c>
      <c r="S41">
        <f t="shared" si="22"/>
        <v>0</v>
      </c>
      <c r="T41">
        <f t="shared" si="23"/>
        <v>0</v>
      </c>
    </row>
    <row r="42" spans="1:20" ht="15">
      <c r="A42" s="115">
        <v>26</v>
      </c>
      <c r="B42" s="178">
        <v>45.1</v>
      </c>
      <c r="C42" s="109">
        <v>310.877</v>
      </c>
      <c r="D42" s="109">
        <v>316.662</v>
      </c>
      <c r="E42" s="175">
        <f t="shared" si="13"/>
        <v>5.784999999999968</v>
      </c>
      <c r="F42" s="175">
        <f t="shared" si="14"/>
        <v>7.5809999999999675</v>
      </c>
      <c r="G42" s="151">
        <f t="shared" si="15"/>
        <v>310.7451899999987</v>
      </c>
      <c r="H42" s="151">
        <f t="shared" si="16"/>
        <v>193.99778999999916</v>
      </c>
      <c r="I42" s="151">
        <f t="shared" si="12"/>
        <v>116.7473999999995</v>
      </c>
      <c r="J42" s="151">
        <f t="shared" si="17"/>
        <v>310.7451899999987</v>
      </c>
      <c r="K42" s="151">
        <f t="shared" si="18"/>
        <v>0.46453</v>
      </c>
      <c r="L42" s="176">
        <f t="shared" si="19"/>
        <v>19.041084700000003</v>
      </c>
      <c r="M42" s="154"/>
      <c r="N42" s="109">
        <v>28.504</v>
      </c>
      <c r="O42" s="109">
        <v>30.3</v>
      </c>
      <c r="P42" s="109">
        <f t="shared" si="20"/>
        <v>1.7959999999999994</v>
      </c>
      <c r="Q42" s="151">
        <f t="shared" si="21"/>
        <v>108.02939999999995</v>
      </c>
      <c r="R42" s="115">
        <v>26</v>
      </c>
      <c r="S42">
        <f t="shared" si="22"/>
        <v>0.0911540506104815</v>
      </c>
      <c r="T42">
        <f t="shared" si="23"/>
        <v>108.02939999999995</v>
      </c>
    </row>
    <row r="43" spans="1:20" ht="15">
      <c r="A43" s="115">
        <v>27</v>
      </c>
      <c r="B43" s="178">
        <v>45.6</v>
      </c>
      <c r="C43" s="109">
        <v>13.915</v>
      </c>
      <c r="D43" s="109">
        <v>14.951</v>
      </c>
      <c r="E43" s="175">
        <f t="shared" si="13"/>
        <v>1.0360000000000014</v>
      </c>
      <c r="F43" s="175">
        <f t="shared" si="14"/>
        <v>1.7170000000000005</v>
      </c>
      <c r="G43" s="151">
        <f t="shared" si="15"/>
        <v>70.37983000000003</v>
      </c>
      <c r="H43" s="151">
        <f t="shared" si="16"/>
        <v>43.93803000000001</v>
      </c>
      <c r="I43" s="151">
        <f t="shared" si="12"/>
        <v>26.441800000000008</v>
      </c>
      <c r="J43" s="151">
        <f t="shared" si="17"/>
        <v>70.37983000000003</v>
      </c>
      <c r="K43" s="151">
        <f t="shared" si="18"/>
        <v>0.46968000000000004</v>
      </c>
      <c r="L43" s="176">
        <f t="shared" si="19"/>
        <v>19.2521832</v>
      </c>
      <c r="M43" s="154"/>
      <c r="N43" s="109">
        <v>13.391</v>
      </c>
      <c r="O43" s="109">
        <v>14.072</v>
      </c>
      <c r="P43" s="109">
        <f t="shared" si="20"/>
        <v>0.6809999999999992</v>
      </c>
      <c r="Q43" s="151">
        <f t="shared" si="21"/>
        <v>40.96214999999995</v>
      </c>
      <c r="R43" s="115">
        <v>27</v>
      </c>
      <c r="S43">
        <f t="shared" si="22"/>
        <v>0.034563423421903036</v>
      </c>
      <c r="T43">
        <f t="shared" si="23"/>
        <v>40.96214999999995</v>
      </c>
    </row>
    <row r="44" spans="1:20" ht="15">
      <c r="A44" s="115">
        <v>28</v>
      </c>
      <c r="B44" s="178">
        <v>30.2</v>
      </c>
      <c r="C44" s="111">
        <v>85.743</v>
      </c>
      <c r="D44" s="111">
        <v>91.434</v>
      </c>
      <c r="E44" s="175">
        <f t="shared" si="13"/>
        <v>5.6910000000000025</v>
      </c>
      <c r="F44" s="175">
        <f t="shared" si="14"/>
        <v>9.966000000000008</v>
      </c>
      <c r="G44" s="151">
        <f t="shared" si="15"/>
        <v>408.50634000000036</v>
      </c>
      <c r="H44" s="151">
        <f t="shared" si="16"/>
        <v>255.0299400000002</v>
      </c>
      <c r="I44" s="151">
        <f t="shared" si="12"/>
        <v>153.47640000000013</v>
      </c>
      <c r="J44" s="151">
        <f t="shared" si="17"/>
        <v>408.50634000000036</v>
      </c>
      <c r="K44" s="151">
        <f t="shared" si="18"/>
        <v>0.31106</v>
      </c>
      <c r="L44" s="176">
        <f t="shared" si="19"/>
        <v>12.750349400000001</v>
      </c>
      <c r="M44" s="154"/>
      <c r="N44" s="111">
        <v>62.009</v>
      </c>
      <c r="O44" s="111">
        <v>66.284</v>
      </c>
      <c r="P44" s="109">
        <f t="shared" si="20"/>
        <v>4.275000000000006</v>
      </c>
      <c r="Q44" s="151">
        <f t="shared" si="21"/>
        <v>257.14125000000035</v>
      </c>
      <c r="R44" s="115">
        <v>28</v>
      </c>
      <c r="S44">
        <f t="shared" si="22"/>
        <v>0.21697303249432578</v>
      </c>
      <c r="T44">
        <f t="shared" si="23"/>
        <v>257.14125000000035</v>
      </c>
    </row>
    <row r="45" spans="1:20" ht="15">
      <c r="A45" s="153">
        <v>29</v>
      </c>
      <c r="B45" s="178">
        <v>45.4</v>
      </c>
      <c r="C45" s="111">
        <v>33.248</v>
      </c>
      <c r="D45" s="111">
        <v>38.585</v>
      </c>
      <c r="E45" s="175">
        <f t="shared" si="13"/>
        <v>5.337000000000003</v>
      </c>
      <c r="F45" s="175">
        <f t="shared" si="14"/>
        <v>9.823999999999998</v>
      </c>
      <c r="G45" s="151">
        <f t="shared" si="15"/>
        <v>402.68575999999996</v>
      </c>
      <c r="H45" s="151">
        <f t="shared" si="16"/>
        <v>251.39615999999995</v>
      </c>
      <c r="I45" s="151">
        <f t="shared" si="12"/>
        <v>151.28959999999998</v>
      </c>
      <c r="J45" s="151">
        <f t="shared" si="17"/>
        <v>402.68575999999996</v>
      </c>
      <c r="K45" s="151">
        <f t="shared" si="18"/>
        <v>0.46762</v>
      </c>
      <c r="L45" s="176">
        <f t="shared" si="19"/>
        <v>19.1677438</v>
      </c>
      <c r="M45" s="154"/>
      <c r="N45" s="109">
        <v>33.962</v>
      </c>
      <c r="O45" s="109">
        <v>38.449</v>
      </c>
      <c r="P45" s="109">
        <f t="shared" si="20"/>
        <v>4.486999999999995</v>
      </c>
      <c r="Q45" s="151">
        <f t="shared" si="21"/>
        <v>269.8930499999997</v>
      </c>
      <c r="R45" s="153">
        <v>29</v>
      </c>
      <c r="S45">
        <f t="shared" si="22"/>
        <v>0.22773286474901458</v>
      </c>
      <c r="T45">
        <f t="shared" si="23"/>
        <v>269.8930499999997</v>
      </c>
    </row>
    <row r="46" spans="1:20" ht="15">
      <c r="A46" s="115">
        <v>30</v>
      </c>
      <c r="B46" s="178">
        <v>46</v>
      </c>
      <c r="C46" s="179">
        <v>106.586</v>
      </c>
      <c r="D46" s="179">
        <v>108.97</v>
      </c>
      <c r="E46" s="175">
        <f t="shared" si="13"/>
        <v>2.3840000000000003</v>
      </c>
      <c r="F46" s="175">
        <f t="shared" si="14"/>
        <v>4.185000000000002</v>
      </c>
      <c r="G46" s="151">
        <f t="shared" si="15"/>
        <v>171.5431500000001</v>
      </c>
      <c r="H46" s="151">
        <f t="shared" si="16"/>
        <v>107.09415000000006</v>
      </c>
      <c r="I46" s="151">
        <f t="shared" si="12"/>
        <v>64.44900000000004</v>
      </c>
      <c r="J46" s="151">
        <f t="shared" si="17"/>
        <v>171.54315000000008</v>
      </c>
      <c r="K46" s="151">
        <f t="shared" si="18"/>
        <v>0.4738</v>
      </c>
      <c r="L46" s="176">
        <f t="shared" si="19"/>
        <v>19.421062</v>
      </c>
      <c r="M46" s="154"/>
      <c r="N46" s="179">
        <v>50.79</v>
      </c>
      <c r="O46" s="179">
        <v>52.591</v>
      </c>
      <c r="P46" s="109">
        <f t="shared" si="20"/>
        <v>1.801000000000002</v>
      </c>
      <c r="Q46" s="151">
        <f t="shared" si="21"/>
        <v>108.33015000000012</v>
      </c>
      <c r="R46" s="115">
        <v>30</v>
      </c>
      <c r="S46">
        <f t="shared" si="22"/>
        <v>0.09140782023912998</v>
      </c>
      <c r="T46">
        <f t="shared" si="23"/>
        <v>108.33015000000012</v>
      </c>
    </row>
    <row r="47" spans="1:20" ht="15">
      <c r="A47" s="149">
        <v>31</v>
      </c>
      <c r="B47" s="178">
        <v>30.6</v>
      </c>
      <c r="C47" s="111">
        <v>60.976</v>
      </c>
      <c r="D47" s="111">
        <v>64.342</v>
      </c>
      <c r="E47" s="175">
        <f t="shared" si="13"/>
        <v>3.3659999999999997</v>
      </c>
      <c r="F47" s="175">
        <f t="shared" si="14"/>
        <v>4.659000000000006</v>
      </c>
      <c r="G47" s="151">
        <f t="shared" si="15"/>
        <v>190.97241000000025</v>
      </c>
      <c r="H47" s="151">
        <f t="shared" si="16"/>
        <v>119.22381000000016</v>
      </c>
      <c r="I47" s="151">
        <f t="shared" si="12"/>
        <v>71.7486000000001</v>
      </c>
      <c r="J47" s="151">
        <f t="shared" si="17"/>
        <v>190.97241000000025</v>
      </c>
      <c r="K47" s="151">
        <f t="shared" si="18"/>
        <v>0.31518</v>
      </c>
      <c r="L47" s="176">
        <f t="shared" si="19"/>
        <v>12.919228200000001</v>
      </c>
      <c r="M47" s="154"/>
      <c r="N47" s="113">
        <v>79.604</v>
      </c>
      <c r="O47" s="113">
        <v>80.897</v>
      </c>
      <c r="P47" s="109">
        <f t="shared" si="20"/>
        <v>1.2930000000000064</v>
      </c>
      <c r="Q47" s="151">
        <f t="shared" si="21"/>
        <v>77.77395000000038</v>
      </c>
      <c r="R47" s="177">
        <v>31</v>
      </c>
      <c r="S47">
        <f t="shared" si="22"/>
        <v>0.06562482596845948</v>
      </c>
      <c r="T47">
        <f t="shared" si="23"/>
        <v>77.77395000000038</v>
      </c>
    </row>
    <row r="48" spans="1:20" ht="15">
      <c r="A48" s="115">
        <v>32</v>
      </c>
      <c r="B48" s="178">
        <v>45</v>
      </c>
      <c r="C48" s="111">
        <v>375.42</v>
      </c>
      <c r="D48" s="111">
        <v>381.47</v>
      </c>
      <c r="E48" s="175">
        <f t="shared" si="13"/>
        <v>6.050000000000011</v>
      </c>
      <c r="F48" s="175">
        <f t="shared" si="14"/>
        <v>10.300000000000011</v>
      </c>
      <c r="G48" s="151">
        <f t="shared" si="15"/>
        <v>422.1970000000005</v>
      </c>
      <c r="H48" s="151">
        <f t="shared" si="16"/>
        <v>263.5770000000003</v>
      </c>
      <c r="I48" s="151">
        <f t="shared" si="12"/>
        <v>158.62000000000018</v>
      </c>
      <c r="J48" s="151">
        <f t="shared" si="17"/>
        <v>422.19700000000046</v>
      </c>
      <c r="K48" s="151">
        <f t="shared" si="18"/>
        <v>0.4635</v>
      </c>
      <c r="L48" s="176">
        <f t="shared" si="19"/>
        <v>18.998865000000002</v>
      </c>
      <c r="M48" s="154"/>
      <c r="N48" s="109">
        <v>30.11</v>
      </c>
      <c r="O48" s="109">
        <v>34.36</v>
      </c>
      <c r="P48" s="109">
        <f t="shared" si="20"/>
        <v>4.25</v>
      </c>
      <c r="Q48" s="151">
        <f t="shared" si="21"/>
        <v>255.6375</v>
      </c>
      <c r="R48" s="115">
        <v>32</v>
      </c>
      <c r="S48">
        <f t="shared" si="22"/>
        <v>0.21570418435108382</v>
      </c>
      <c r="T48">
        <f t="shared" si="23"/>
        <v>255.6375</v>
      </c>
    </row>
    <row r="49" spans="1:20" ht="15">
      <c r="A49" s="157">
        <v>33</v>
      </c>
      <c r="B49" s="178">
        <v>45.3</v>
      </c>
      <c r="C49" s="109">
        <v>164.786</v>
      </c>
      <c r="D49" s="109">
        <v>167.315</v>
      </c>
      <c r="E49" s="175">
        <f t="shared" si="13"/>
        <v>2.5289999999999964</v>
      </c>
      <c r="F49" s="175">
        <f t="shared" si="14"/>
        <v>3.605000000000004</v>
      </c>
      <c r="G49" s="151">
        <f t="shared" si="15"/>
        <v>147.76895000000016</v>
      </c>
      <c r="H49" s="151">
        <f t="shared" si="16"/>
        <v>92.25195000000011</v>
      </c>
      <c r="I49" s="151">
        <f t="shared" si="12"/>
        <v>55.51700000000006</v>
      </c>
      <c r="J49" s="151">
        <f t="shared" si="17"/>
        <v>147.76895000000016</v>
      </c>
      <c r="K49" s="151">
        <f t="shared" si="18"/>
        <v>0.46658999999999995</v>
      </c>
      <c r="L49" s="176">
        <f t="shared" si="19"/>
        <v>19.1255241</v>
      </c>
      <c r="M49" s="154"/>
      <c r="N49" s="109">
        <v>88.428</v>
      </c>
      <c r="O49" s="109">
        <v>89.504</v>
      </c>
      <c r="P49" s="109">
        <f t="shared" si="20"/>
        <v>1.0760000000000076</v>
      </c>
      <c r="Q49" s="151">
        <f t="shared" si="21"/>
        <v>64.72140000000046</v>
      </c>
      <c r="R49" s="157">
        <v>33</v>
      </c>
      <c r="S49">
        <f t="shared" si="22"/>
        <v>0.05461122408512185</v>
      </c>
      <c r="T49">
        <f t="shared" si="23"/>
        <v>64.72140000000046</v>
      </c>
    </row>
    <row r="50" spans="1:20" ht="15">
      <c r="A50" s="115">
        <v>34</v>
      </c>
      <c r="B50" s="178">
        <v>30.1</v>
      </c>
      <c r="C50" s="109">
        <v>239.43</v>
      </c>
      <c r="D50" s="109">
        <v>244.73</v>
      </c>
      <c r="E50" s="175">
        <f t="shared" si="13"/>
        <v>5.299999999999983</v>
      </c>
      <c r="F50" s="175">
        <f t="shared" si="14"/>
        <v>7.799999999999983</v>
      </c>
      <c r="G50" s="151">
        <f t="shared" si="15"/>
        <v>319.7219999999993</v>
      </c>
      <c r="H50" s="151">
        <f t="shared" si="16"/>
        <v>199.60199999999955</v>
      </c>
      <c r="I50" s="151">
        <f t="shared" si="12"/>
        <v>120.11999999999973</v>
      </c>
      <c r="J50" s="151">
        <f t="shared" si="17"/>
        <v>319.7219999999993</v>
      </c>
      <c r="K50" s="151">
        <f t="shared" si="18"/>
        <v>0.31003000000000003</v>
      </c>
      <c r="L50" s="176">
        <f t="shared" si="19"/>
        <v>12.708129700000002</v>
      </c>
      <c r="M50" s="154"/>
      <c r="N50" s="109">
        <v>17.78</v>
      </c>
      <c r="O50" s="109">
        <v>20.28</v>
      </c>
      <c r="P50" s="109">
        <f t="shared" si="20"/>
        <v>2.5</v>
      </c>
      <c r="Q50" s="151">
        <f t="shared" si="21"/>
        <v>150.375</v>
      </c>
      <c r="R50" s="115">
        <v>34</v>
      </c>
      <c r="S50">
        <f t="shared" si="22"/>
        <v>0.12688481432416696</v>
      </c>
      <c r="T50">
        <f t="shared" si="23"/>
        <v>150.375</v>
      </c>
    </row>
    <row r="51" spans="1:20" ht="15">
      <c r="A51" s="115">
        <v>35</v>
      </c>
      <c r="B51" s="178">
        <v>45.2</v>
      </c>
      <c r="C51" s="109">
        <v>81.157</v>
      </c>
      <c r="D51" s="109">
        <v>87.634</v>
      </c>
      <c r="E51" s="175">
        <f t="shared" si="13"/>
        <v>6.477000000000004</v>
      </c>
      <c r="F51" s="175">
        <f t="shared" si="14"/>
        <v>10.214000000000006</v>
      </c>
      <c r="G51" s="151">
        <f t="shared" si="15"/>
        <v>418.67186000000027</v>
      </c>
      <c r="H51" s="151">
        <f t="shared" si="16"/>
        <v>261.3762600000002</v>
      </c>
      <c r="I51" s="151">
        <f t="shared" si="12"/>
        <v>157.2956000000001</v>
      </c>
      <c r="J51" s="151">
        <f t="shared" si="17"/>
        <v>418.67186000000027</v>
      </c>
      <c r="K51" s="151">
        <f t="shared" si="18"/>
        <v>0.46556000000000003</v>
      </c>
      <c r="L51" s="176">
        <f t="shared" si="19"/>
        <v>19.083304400000003</v>
      </c>
      <c r="M51" s="154"/>
      <c r="N51" s="109">
        <v>49.256</v>
      </c>
      <c r="O51" s="109">
        <v>52.993</v>
      </c>
      <c r="P51" s="109">
        <f t="shared" si="20"/>
        <v>3.737000000000002</v>
      </c>
      <c r="Q51" s="151">
        <f t="shared" si="21"/>
        <v>224.78055000000012</v>
      </c>
      <c r="R51" s="115">
        <v>35</v>
      </c>
      <c r="S51">
        <f t="shared" si="22"/>
        <v>0.18966742045176488</v>
      </c>
      <c r="T51">
        <f t="shared" si="23"/>
        <v>224.78055000000012</v>
      </c>
    </row>
    <row r="52" spans="1:20" ht="15">
      <c r="A52" s="147"/>
      <c r="B52" s="146">
        <f>SUM(B37:B51)</f>
        <v>607.6</v>
      </c>
      <c r="C52" s="147"/>
      <c r="D52" s="109"/>
      <c r="E52" s="180">
        <f>SUM(E37:E51)</f>
        <v>72.71499999999995</v>
      </c>
      <c r="F52" s="158">
        <f>SUM(F37:F51)</f>
        <v>106.78299999999996</v>
      </c>
      <c r="G52" s="151">
        <f>SUM(G37:G51)</f>
        <v>4377.035169999998</v>
      </c>
      <c r="H52" s="151">
        <f t="shared" si="16"/>
        <v>2732.5769699999987</v>
      </c>
      <c r="I52" s="151">
        <f t="shared" si="12"/>
        <v>1644.4581999999994</v>
      </c>
      <c r="J52" s="151">
        <f t="shared" si="17"/>
        <v>4377.035169999998</v>
      </c>
      <c r="K52" s="151">
        <f t="shared" si="18"/>
        <v>6.25828</v>
      </c>
      <c r="L52" s="176">
        <f t="shared" si="19"/>
        <v>256.5268972</v>
      </c>
      <c r="M52" s="154"/>
      <c r="N52" s="147"/>
      <c r="O52" s="115" t="s">
        <v>10</v>
      </c>
      <c r="P52" s="180">
        <f>SUM(P37:P51)</f>
        <v>34.06800000000002</v>
      </c>
      <c r="Q52" s="151">
        <f t="shared" si="21"/>
        <v>2049.190200000001</v>
      </c>
      <c r="R52" s="147"/>
      <c r="S52">
        <f t="shared" si="22"/>
        <v>1.7290847417582886</v>
      </c>
      <c r="T52">
        <f t="shared" si="23"/>
        <v>2049.190200000001</v>
      </c>
    </row>
    <row r="53" spans="1:18" ht="15">
      <c r="A53" s="147"/>
      <c r="B53" s="146"/>
      <c r="C53" s="147"/>
      <c r="D53" s="168"/>
      <c r="E53" s="181"/>
      <c r="F53" s="181"/>
      <c r="G53" s="169"/>
      <c r="H53" s="169"/>
      <c r="I53" s="169"/>
      <c r="J53" s="169"/>
      <c r="K53" s="169"/>
      <c r="L53" s="182"/>
      <c r="M53" s="154"/>
      <c r="N53" s="147"/>
      <c r="O53" s="162"/>
      <c r="P53" s="181"/>
      <c r="Q53" s="169"/>
      <c r="R53" s="147"/>
    </row>
    <row r="54" spans="1:18" ht="15">
      <c r="A54" s="147"/>
      <c r="B54" s="147"/>
      <c r="C54" s="147"/>
      <c r="D54" s="183"/>
      <c r="E54" s="147" t="s">
        <v>9</v>
      </c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18" ht="15">
      <c r="A55" s="147"/>
      <c r="B55" s="147"/>
      <c r="C55" s="147"/>
      <c r="D55" s="168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</row>
    <row r="56" spans="1:18" ht="15">
      <c r="A56" s="147"/>
      <c r="B56" s="147"/>
      <c r="C56" s="147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47"/>
      <c r="R56" s="147"/>
    </row>
    <row r="57" spans="1:18" ht="15">
      <c r="A57" s="162"/>
      <c r="B57" s="162"/>
      <c r="C57" s="162"/>
      <c r="D57" s="147"/>
      <c r="E57" s="147"/>
      <c r="F57" s="147"/>
      <c r="G57" s="147"/>
      <c r="H57" s="147"/>
      <c r="I57" s="147"/>
      <c r="J57" s="147"/>
      <c r="K57" s="162"/>
      <c r="L57" s="162"/>
      <c r="M57" s="162"/>
      <c r="N57" s="147"/>
      <c r="O57" s="147"/>
      <c r="P57" s="147"/>
      <c r="Q57" s="147"/>
      <c r="R57" s="147"/>
    </row>
    <row r="58" spans="1:18" ht="1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47"/>
    </row>
    <row r="59" spans="1:18" ht="15">
      <c r="A59" s="162"/>
      <c r="B59" s="170"/>
      <c r="C59" s="168"/>
      <c r="D59" s="168"/>
      <c r="E59" s="168"/>
      <c r="F59" s="168"/>
      <c r="G59" s="169"/>
      <c r="H59" s="169"/>
      <c r="I59" s="169"/>
      <c r="J59" s="169"/>
      <c r="K59" s="169"/>
      <c r="L59" s="169"/>
      <c r="M59" s="162"/>
      <c r="N59" s="168"/>
      <c r="O59" s="168"/>
      <c r="P59" s="168"/>
      <c r="Q59" s="169"/>
      <c r="R59" s="147"/>
    </row>
    <row r="60" spans="1:18" ht="15">
      <c r="A60" s="162"/>
      <c r="B60" s="170"/>
      <c r="C60" s="168"/>
      <c r="D60" s="168"/>
      <c r="E60" s="168"/>
      <c r="F60" s="168"/>
      <c r="G60" s="169"/>
      <c r="H60" s="169"/>
      <c r="I60" s="169"/>
      <c r="J60" s="169"/>
      <c r="K60" s="169"/>
      <c r="L60" s="169"/>
      <c r="M60" s="171"/>
      <c r="N60" s="168"/>
      <c r="O60" s="168"/>
      <c r="P60" s="168"/>
      <c r="Q60" s="169"/>
      <c r="R60" s="147"/>
    </row>
    <row r="61" spans="1:18" ht="15">
      <c r="A61" s="162"/>
      <c r="B61" s="166"/>
      <c r="C61" s="168"/>
      <c r="D61" s="168"/>
      <c r="E61" s="168"/>
      <c r="F61" s="168"/>
      <c r="G61" s="169"/>
      <c r="H61" s="169"/>
      <c r="I61" s="169"/>
      <c r="J61" s="169"/>
      <c r="K61" s="169"/>
      <c r="L61" s="169"/>
      <c r="M61" s="171"/>
      <c r="N61" s="168"/>
      <c r="O61" s="168"/>
      <c r="P61" s="168"/>
      <c r="Q61" s="169"/>
      <c r="R61" s="147"/>
    </row>
    <row r="62" spans="1:18" ht="15">
      <c r="A62" s="162"/>
      <c r="B62" s="170"/>
      <c r="C62" s="168"/>
      <c r="D62" s="168"/>
      <c r="E62" s="168"/>
      <c r="F62" s="168"/>
      <c r="G62" s="169"/>
      <c r="H62" s="169"/>
      <c r="I62" s="169"/>
      <c r="J62" s="169"/>
      <c r="K62" s="169"/>
      <c r="L62" s="169"/>
      <c r="M62" s="171"/>
      <c r="N62" s="168"/>
      <c r="O62" s="168"/>
      <c r="P62" s="168"/>
      <c r="Q62" s="169"/>
      <c r="R62" s="147"/>
    </row>
    <row r="63" spans="1:18" ht="15">
      <c r="A63" s="162"/>
      <c r="B63" s="170"/>
      <c r="C63" s="168"/>
      <c r="D63" s="168"/>
      <c r="E63" s="168"/>
      <c r="F63" s="168"/>
      <c r="G63" s="169"/>
      <c r="H63" s="169"/>
      <c r="I63" s="169"/>
      <c r="J63" s="169"/>
      <c r="K63" s="169"/>
      <c r="L63" s="169"/>
      <c r="M63" s="171"/>
      <c r="N63" s="168"/>
      <c r="O63" s="168"/>
      <c r="P63" s="168"/>
      <c r="Q63" s="169"/>
      <c r="R63" s="147"/>
    </row>
    <row r="64" spans="1:18" ht="15">
      <c r="A64" s="162"/>
      <c r="B64" s="170"/>
      <c r="C64" s="168"/>
      <c r="D64" s="168"/>
      <c r="E64" s="168"/>
      <c r="F64" s="168"/>
      <c r="G64" s="169"/>
      <c r="H64" s="169"/>
      <c r="I64" s="169"/>
      <c r="J64" s="169"/>
      <c r="K64" s="169"/>
      <c r="L64" s="169"/>
      <c r="M64" s="171"/>
      <c r="N64" s="168"/>
      <c r="O64" s="168"/>
      <c r="P64" s="168"/>
      <c r="Q64" s="169"/>
      <c r="R64" s="147"/>
    </row>
    <row r="65" spans="1:18" ht="15">
      <c r="A65" s="162"/>
      <c r="B65" s="170"/>
      <c r="C65" s="168"/>
      <c r="D65" s="168"/>
      <c r="E65" s="168"/>
      <c r="F65" s="168"/>
      <c r="G65" s="169"/>
      <c r="H65" s="169"/>
      <c r="I65" s="169"/>
      <c r="J65" s="169"/>
      <c r="K65" s="169"/>
      <c r="L65" s="169"/>
      <c r="M65" s="171"/>
      <c r="N65" s="168"/>
      <c r="O65" s="168"/>
      <c r="P65" s="168"/>
      <c r="Q65" s="169"/>
      <c r="R65" s="147"/>
    </row>
    <row r="66" spans="1:18" ht="15">
      <c r="A66" s="162"/>
      <c r="B66" s="170"/>
      <c r="C66" s="168"/>
      <c r="D66" s="168"/>
      <c r="E66" s="168"/>
      <c r="F66" s="168"/>
      <c r="G66" s="169"/>
      <c r="H66" s="169"/>
      <c r="I66" s="169"/>
      <c r="J66" s="169"/>
      <c r="K66" s="169"/>
      <c r="L66" s="169"/>
      <c r="M66" s="171"/>
      <c r="N66" s="168"/>
      <c r="O66" s="168"/>
      <c r="P66" s="168"/>
      <c r="Q66" s="169"/>
      <c r="R66" s="147"/>
    </row>
    <row r="67" spans="1:18" ht="15">
      <c r="A67" s="162"/>
      <c r="B67" s="170"/>
      <c r="C67" s="168"/>
      <c r="D67" s="168"/>
      <c r="E67" s="168"/>
      <c r="F67" s="168"/>
      <c r="G67" s="169"/>
      <c r="H67" s="169"/>
      <c r="I67" s="169"/>
      <c r="J67" s="169"/>
      <c r="K67" s="169"/>
      <c r="L67" s="169"/>
      <c r="M67" s="171"/>
      <c r="N67" s="168"/>
      <c r="O67" s="168"/>
      <c r="P67" s="168"/>
      <c r="Q67" s="169"/>
      <c r="R67" s="147"/>
    </row>
    <row r="68" spans="1:18" ht="15">
      <c r="A68" s="146" t="s">
        <v>5</v>
      </c>
      <c r="B68" s="146"/>
      <c r="C68" s="146"/>
      <c r="D68" s="115" t="s">
        <v>108</v>
      </c>
      <c r="E68" s="146" t="s">
        <v>31</v>
      </c>
      <c r="F68" s="146"/>
      <c r="G68" s="115" t="s">
        <v>6</v>
      </c>
      <c r="H68" s="115" t="s">
        <v>27</v>
      </c>
      <c r="I68" s="115" t="s">
        <v>26</v>
      </c>
      <c r="J68" s="115" t="s">
        <v>14</v>
      </c>
      <c r="K68" s="115" t="s">
        <v>30</v>
      </c>
      <c r="L68" s="115" t="s">
        <v>6</v>
      </c>
      <c r="M68" s="146"/>
      <c r="N68" s="146" t="s">
        <v>8</v>
      </c>
      <c r="O68" s="146"/>
      <c r="P68" s="115" t="s">
        <v>108</v>
      </c>
      <c r="Q68" s="146" t="s">
        <v>31</v>
      </c>
      <c r="R68" s="147"/>
    </row>
    <row r="69" spans="1:18" ht="15">
      <c r="A69" s="115" t="s">
        <v>0</v>
      </c>
      <c r="B69" s="115" t="s">
        <v>1</v>
      </c>
      <c r="C69" s="115" t="s">
        <v>2</v>
      </c>
      <c r="D69" s="115" t="s">
        <v>3</v>
      </c>
      <c r="E69" s="148" t="s">
        <v>4</v>
      </c>
      <c r="F69" s="148" t="s">
        <v>11</v>
      </c>
      <c r="G69" s="115">
        <v>40.99</v>
      </c>
      <c r="H69" s="115">
        <v>25.59</v>
      </c>
      <c r="I69" s="115">
        <v>15.4</v>
      </c>
      <c r="J69" s="115" t="s">
        <v>6</v>
      </c>
      <c r="K69" s="115" t="s">
        <v>116</v>
      </c>
      <c r="L69" s="115" t="s">
        <v>22</v>
      </c>
      <c r="M69" s="146"/>
      <c r="N69" s="115" t="s">
        <v>2</v>
      </c>
      <c r="O69" s="115" t="s">
        <v>3</v>
      </c>
      <c r="P69" s="148" t="s">
        <v>4</v>
      </c>
      <c r="Q69" s="115">
        <v>60.15</v>
      </c>
      <c r="R69" s="115" t="s">
        <v>0</v>
      </c>
    </row>
    <row r="70" spans="1:20" ht="15">
      <c r="A70" s="115">
        <v>36</v>
      </c>
      <c r="B70" s="178">
        <v>42.9</v>
      </c>
      <c r="C70" s="111">
        <v>191.054</v>
      </c>
      <c r="D70" s="111">
        <v>195.616</v>
      </c>
      <c r="E70" s="175">
        <f>D70-C70</f>
        <v>4.562000000000012</v>
      </c>
      <c r="F70" s="175">
        <f>E70+P70</f>
        <v>7.564000000000007</v>
      </c>
      <c r="G70" s="151">
        <f>40.99*F70</f>
        <v>310.0483600000003</v>
      </c>
      <c r="H70" s="151">
        <f>25.59*F70</f>
        <v>193.5627600000002</v>
      </c>
      <c r="I70" s="151">
        <f aca="true" t="shared" si="24" ref="I70:I84">15.4*F70</f>
        <v>116.48560000000012</v>
      </c>
      <c r="J70" s="151">
        <f>H70+I70</f>
        <v>310.04836000000034</v>
      </c>
      <c r="K70" s="151">
        <f>0.0103*B70</f>
        <v>0.44187</v>
      </c>
      <c r="L70" s="151">
        <f>K70*40.99</f>
        <v>18.1122513</v>
      </c>
      <c r="M70" s="154"/>
      <c r="N70" s="111">
        <v>118.405</v>
      </c>
      <c r="O70" s="111">
        <v>121.407</v>
      </c>
      <c r="P70" s="109">
        <f>O70-N70</f>
        <v>3.0019999999999953</v>
      </c>
      <c r="Q70" s="151">
        <f>60.15*P70</f>
        <v>180.57029999999972</v>
      </c>
      <c r="R70" s="115">
        <v>36</v>
      </c>
      <c r="S70">
        <f>Q70/1185.13</f>
        <v>0.15236328504045946</v>
      </c>
      <c r="T70">
        <f>S70*1185.13</f>
        <v>180.57029999999972</v>
      </c>
    </row>
    <row r="71" spans="1:20" ht="15">
      <c r="A71" s="155">
        <v>37</v>
      </c>
      <c r="B71" s="178">
        <v>30.1</v>
      </c>
      <c r="C71" s="109">
        <v>70.402</v>
      </c>
      <c r="D71" s="109">
        <v>71.926</v>
      </c>
      <c r="E71" s="175">
        <f aca="true" t="shared" si="25" ref="E71:E84">D71-C71</f>
        <v>1.524000000000001</v>
      </c>
      <c r="F71" s="175">
        <f aca="true" t="shared" si="26" ref="F71:F84">E71+P71</f>
        <v>1.6530000000000058</v>
      </c>
      <c r="G71" s="151">
        <f aca="true" t="shared" si="27" ref="G71:G84">40.99*F71</f>
        <v>67.75647000000023</v>
      </c>
      <c r="H71" s="151">
        <f aca="true" t="shared" si="28" ref="H71:H85">25.59*F71</f>
        <v>42.30027000000015</v>
      </c>
      <c r="I71" s="151">
        <f t="shared" si="24"/>
        <v>25.45620000000009</v>
      </c>
      <c r="J71" s="151">
        <f aca="true" t="shared" si="29" ref="J71:J85">H71+I71</f>
        <v>67.75647000000023</v>
      </c>
      <c r="K71" s="151">
        <f aca="true" t="shared" si="30" ref="K71:K85">0.0103*B71</f>
        <v>0.31003000000000003</v>
      </c>
      <c r="L71" s="151">
        <f aca="true" t="shared" si="31" ref="L71:L85">K71*40.99</f>
        <v>12.708129700000002</v>
      </c>
      <c r="M71" s="154"/>
      <c r="N71" s="109">
        <v>40.983</v>
      </c>
      <c r="O71" s="109">
        <v>41.112</v>
      </c>
      <c r="P71" s="109">
        <f aca="true" t="shared" si="32" ref="P71:P84">O71-N71</f>
        <v>0.1290000000000049</v>
      </c>
      <c r="Q71" s="151">
        <f aca="true" t="shared" si="33" ref="Q71:Q85">60.15*P71</f>
        <v>7.7593500000002935</v>
      </c>
      <c r="R71" s="115">
        <v>37</v>
      </c>
      <c r="S71">
        <f aca="true" t="shared" si="34" ref="S71:S85">Q71/1185.13</f>
        <v>0.006547256419127263</v>
      </c>
      <c r="T71">
        <f aca="true" t="shared" si="35" ref="T71:T85">S71*1185.13</f>
        <v>7.7593500000002935</v>
      </c>
    </row>
    <row r="72" spans="1:20" ht="15">
      <c r="A72" s="177">
        <v>38</v>
      </c>
      <c r="B72" s="178">
        <v>45.5</v>
      </c>
      <c r="C72" s="108">
        <v>253.008</v>
      </c>
      <c r="D72" s="110">
        <v>254</v>
      </c>
      <c r="E72" s="175">
        <f t="shared" si="25"/>
        <v>0.9919999999999902</v>
      </c>
      <c r="F72" s="175">
        <f t="shared" si="26"/>
        <v>1.7849999999999966</v>
      </c>
      <c r="G72" s="151">
        <f t="shared" si="27"/>
        <v>73.16714999999986</v>
      </c>
      <c r="H72" s="151">
        <f t="shared" si="28"/>
        <v>45.67814999999991</v>
      </c>
      <c r="I72" s="151">
        <f t="shared" si="24"/>
        <v>27.488999999999947</v>
      </c>
      <c r="J72" s="151">
        <f t="shared" si="29"/>
        <v>73.16714999999985</v>
      </c>
      <c r="K72" s="151">
        <f t="shared" si="30"/>
        <v>0.46865</v>
      </c>
      <c r="L72" s="151">
        <f t="shared" si="31"/>
        <v>19.2099635</v>
      </c>
      <c r="M72" s="154"/>
      <c r="N72" s="113">
        <v>202.207</v>
      </c>
      <c r="O72" s="110">
        <v>203</v>
      </c>
      <c r="P72" s="109">
        <f t="shared" si="32"/>
        <v>0.7930000000000064</v>
      </c>
      <c r="Q72" s="151">
        <f t="shared" si="33"/>
        <v>47.69895000000038</v>
      </c>
      <c r="R72" s="153">
        <v>38</v>
      </c>
      <c r="S72">
        <f t="shared" si="34"/>
        <v>0.04024786310362608</v>
      </c>
      <c r="T72">
        <f t="shared" si="35"/>
        <v>47.69895000000038</v>
      </c>
    </row>
    <row r="73" spans="1:20" ht="15">
      <c r="A73" s="115">
        <v>39</v>
      </c>
      <c r="B73" s="178">
        <v>45.1</v>
      </c>
      <c r="C73" s="113">
        <v>318.015</v>
      </c>
      <c r="D73" s="113">
        <v>325.815</v>
      </c>
      <c r="E73" s="175">
        <f t="shared" si="25"/>
        <v>7.800000000000011</v>
      </c>
      <c r="F73" s="175">
        <f t="shared" si="26"/>
        <v>13.873000000000012</v>
      </c>
      <c r="G73" s="151">
        <f t="shared" si="27"/>
        <v>568.6542700000006</v>
      </c>
      <c r="H73" s="151">
        <f t="shared" si="28"/>
        <v>355.0100700000003</v>
      </c>
      <c r="I73" s="151">
        <f t="shared" si="24"/>
        <v>213.64420000000018</v>
      </c>
      <c r="J73" s="151">
        <f t="shared" si="29"/>
        <v>568.6542700000005</v>
      </c>
      <c r="K73" s="151">
        <f t="shared" si="30"/>
        <v>0.46453</v>
      </c>
      <c r="L73" s="151">
        <f t="shared" si="31"/>
        <v>19.041084700000003</v>
      </c>
      <c r="M73" s="154"/>
      <c r="N73" s="109">
        <v>50.198</v>
      </c>
      <c r="O73" s="109">
        <v>56.271</v>
      </c>
      <c r="P73" s="109">
        <f t="shared" si="32"/>
        <v>6.073</v>
      </c>
      <c r="Q73" s="151">
        <f t="shared" si="33"/>
        <v>365.29095</v>
      </c>
      <c r="R73" s="115">
        <v>39</v>
      </c>
      <c r="S73">
        <f t="shared" si="34"/>
        <v>0.30822859095626637</v>
      </c>
      <c r="T73">
        <f t="shared" si="35"/>
        <v>365.29095</v>
      </c>
    </row>
    <row r="74" spans="1:20" ht="15">
      <c r="A74" s="153">
        <v>40</v>
      </c>
      <c r="B74" s="178">
        <v>30.2</v>
      </c>
      <c r="C74" s="109">
        <v>257.263</v>
      </c>
      <c r="D74" s="109">
        <v>259.51</v>
      </c>
      <c r="E74" s="175">
        <f t="shared" si="25"/>
        <v>2.247000000000014</v>
      </c>
      <c r="F74" s="175">
        <f t="shared" si="26"/>
        <v>4.233000000000004</v>
      </c>
      <c r="G74" s="151">
        <f t="shared" si="27"/>
        <v>173.51067000000018</v>
      </c>
      <c r="H74" s="151">
        <f t="shared" si="28"/>
        <v>108.32247000000011</v>
      </c>
      <c r="I74" s="151">
        <f t="shared" si="24"/>
        <v>65.18820000000007</v>
      </c>
      <c r="J74" s="151">
        <f t="shared" si="29"/>
        <v>173.51067000000018</v>
      </c>
      <c r="K74" s="151">
        <f t="shared" si="30"/>
        <v>0.31106</v>
      </c>
      <c r="L74" s="151">
        <f t="shared" si="31"/>
        <v>12.750349400000001</v>
      </c>
      <c r="M74" s="154"/>
      <c r="N74" s="109">
        <v>308.014</v>
      </c>
      <c r="O74" s="109">
        <v>310</v>
      </c>
      <c r="P74" s="109">
        <f t="shared" si="32"/>
        <v>1.98599999999999</v>
      </c>
      <c r="Q74" s="151">
        <f t="shared" si="33"/>
        <v>119.4578999999994</v>
      </c>
      <c r="R74" s="153">
        <v>40</v>
      </c>
      <c r="S74">
        <f t="shared" si="34"/>
        <v>0.10079729649911773</v>
      </c>
      <c r="T74">
        <f t="shared" si="35"/>
        <v>119.4578999999994</v>
      </c>
    </row>
    <row r="75" spans="1:20" ht="15">
      <c r="A75" s="115">
        <v>41</v>
      </c>
      <c r="B75" s="178">
        <v>45.2</v>
      </c>
      <c r="C75" s="109">
        <v>146.282</v>
      </c>
      <c r="D75" s="109">
        <v>152.76</v>
      </c>
      <c r="E75" s="175">
        <f t="shared" si="25"/>
        <v>6.47799999999998</v>
      </c>
      <c r="F75" s="175">
        <f t="shared" si="26"/>
        <v>9.592999999999982</v>
      </c>
      <c r="G75" s="151">
        <f t="shared" si="27"/>
        <v>393.2170699999993</v>
      </c>
      <c r="H75" s="151">
        <f t="shared" si="28"/>
        <v>245.48486999999955</v>
      </c>
      <c r="I75" s="151">
        <f t="shared" si="24"/>
        <v>147.73219999999972</v>
      </c>
      <c r="J75" s="151">
        <f t="shared" si="29"/>
        <v>393.21706999999924</v>
      </c>
      <c r="K75" s="151">
        <f t="shared" si="30"/>
        <v>0.46556000000000003</v>
      </c>
      <c r="L75" s="151">
        <f t="shared" si="31"/>
        <v>19.083304400000003</v>
      </c>
      <c r="M75" s="154"/>
      <c r="N75" s="109">
        <v>63.654</v>
      </c>
      <c r="O75" s="109">
        <v>66.769</v>
      </c>
      <c r="P75" s="109">
        <f t="shared" si="32"/>
        <v>3.115000000000002</v>
      </c>
      <c r="Q75" s="151">
        <f t="shared" si="33"/>
        <v>187.36725000000013</v>
      </c>
      <c r="R75" s="115">
        <v>41</v>
      </c>
      <c r="S75">
        <f t="shared" si="34"/>
        <v>0.15809847864791213</v>
      </c>
      <c r="T75">
        <f t="shared" si="35"/>
        <v>187.36725000000013</v>
      </c>
    </row>
    <row r="76" spans="1:20" ht="15">
      <c r="A76" s="153">
        <v>42</v>
      </c>
      <c r="B76" s="178">
        <v>45.1</v>
      </c>
      <c r="C76" s="109">
        <v>14.101</v>
      </c>
      <c r="D76" s="109">
        <v>15.472</v>
      </c>
      <c r="E76" s="175">
        <f t="shared" si="25"/>
        <v>1.3709999999999987</v>
      </c>
      <c r="F76" s="175">
        <f t="shared" si="26"/>
        <v>2.480999999999998</v>
      </c>
      <c r="G76" s="151">
        <f t="shared" si="27"/>
        <v>101.69618999999993</v>
      </c>
      <c r="H76" s="151">
        <f t="shared" si="28"/>
        <v>63.48878999999995</v>
      </c>
      <c r="I76" s="151">
        <f t="shared" si="24"/>
        <v>38.20739999999997</v>
      </c>
      <c r="J76" s="151">
        <f t="shared" si="29"/>
        <v>101.69618999999992</v>
      </c>
      <c r="K76" s="151">
        <f t="shared" si="30"/>
        <v>0.46453</v>
      </c>
      <c r="L76" s="151">
        <f t="shared" si="31"/>
        <v>19.041084700000003</v>
      </c>
      <c r="M76" s="154"/>
      <c r="N76" s="109">
        <v>79.171</v>
      </c>
      <c r="O76" s="109">
        <v>80.281</v>
      </c>
      <c r="P76" s="109">
        <f t="shared" si="32"/>
        <v>1.1099999999999994</v>
      </c>
      <c r="Q76" s="151">
        <f t="shared" si="33"/>
        <v>66.76649999999997</v>
      </c>
      <c r="R76" s="153">
        <v>42</v>
      </c>
      <c r="S76">
        <f t="shared" si="34"/>
        <v>0.0563368575599301</v>
      </c>
      <c r="T76">
        <f t="shared" si="35"/>
        <v>66.76649999999997</v>
      </c>
    </row>
    <row r="77" spans="1:20" ht="15">
      <c r="A77" s="115">
        <v>43</v>
      </c>
      <c r="B77" s="178">
        <v>30</v>
      </c>
      <c r="C77" s="109">
        <v>73.642</v>
      </c>
      <c r="D77" s="109">
        <v>74.817</v>
      </c>
      <c r="E77" s="175">
        <f t="shared" si="25"/>
        <v>1.1749999999999972</v>
      </c>
      <c r="F77" s="175">
        <f t="shared" si="26"/>
        <v>1.4919999999999973</v>
      </c>
      <c r="G77" s="151">
        <f t="shared" si="27"/>
        <v>61.157079999999894</v>
      </c>
      <c r="H77" s="151">
        <f t="shared" si="28"/>
        <v>38.18027999999993</v>
      </c>
      <c r="I77" s="151">
        <f t="shared" si="24"/>
        <v>22.976799999999958</v>
      </c>
      <c r="J77" s="151">
        <f t="shared" si="29"/>
        <v>61.157079999999894</v>
      </c>
      <c r="K77" s="151">
        <f t="shared" si="30"/>
        <v>0.309</v>
      </c>
      <c r="L77" s="151">
        <f t="shared" si="31"/>
        <v>12.66591</v>
      </c>
      <c r="M77" s="154"/>
      <c r="N77" s="109">
        <v>7.297</v>
      </c>
      <c r="O77" s="109">
        <v>7.614</v>
      </c>
      <c r="P77" s="109">
        <f t="shared" si="32"/>
        <v>0.31700000000000017</v>
      </c>
      <c r="Q77" s="151">
        <f t="shared" si="33"/>
        <v>19.06755000000001</v>
      </c>
      <c r="R77" s="115">
        <v>43</v>
      </c>
      <c r="S77">
        <f t="shared" si="34"/>
        <v>0.01608899445630438</v>
      </c>
      <c r="T77">
        <f t="shared" si="35"/>
        <v>19.06755000000001</v>
      </c>
    </row>
    <row r="78" spans="1:20" ht="15">
      <c r="A78" s="115">
        <v>44</v>
      </c>
      <c r="B78" s="178">
        <v>46.2</v>
      </c>
      <c r="C78" s="111">
        <v>127.817</v>
      </c>
      <c r="D78" s="111">
        <v>139.841</v>
      </c>
      <c r="E78" s="175">
        <f t="shared" si="25"/>
        <v>12.024000000000015</v>
      </c>
      <c r="F78" s="175">
        <f t="shared" si="26"/>
        <v>17.31400000000002</v>
      </c>
      <c r="G78" s="151">
        <f t="shared" si="27"/>
        <v>709.700860000001</v>
      </c>
      <c r="H78" s="151">
        <f t="shared" si="28"/>
        <v>443.06526000000054</v>
      </c>
      <c r="I78" s="151">
        <f t="shared" si="24"/>
        <v>266.63560000000035</v>
      </c>
      <c r="J78" s="151">
        <f t="shared" si="29"/>
        <v>709.7008600000008</v>
      </c>
      <c r="K78" s="151">
        <f t="shared" si="30"/>
        <v>0.47586000000000006</v>
      </c>
      <c r="L78" s="151">
        <f t="shared" si="31"/>
        <v>19.505501400000004</v>
      </c>
      <c r="M78" s="154"/>
      <c r="N78" s="109">
        <v>105.213</v>
      </c>
      <c r="O78" s="109">
        <v>110.503</v>
      </c>
      <c r="P78" s="109">
        <f t="shared" si="32"/>
        <v>5.290000000000006</v>
      </c>
      <c r="Q78" s="151">
        <f t="shared" si="33"/>
        <v>318.19350000000037</v>
      </c>
      <c r="R78" s="115">
        <v>44</v>
      </c>
      <c r="S78">
        <f t="shared" si="34"/>
        <v>0.2684882671099376</v>
      </c>
      <c r="T78">
        <f t="shared" si="35"/>
        <v>318.19350000000037</v>
      </c>
    </row>
    <row r="79" spans="1:20" ht="15">
      <c r="A79" s="115">
        <v>45</v>
      </c>
      <c r="B79" s="178">
        <v>45</v>
      </c>
      <c r="C79" s="111">
        <v>18.091</v>
      </c>
      <c r="D79" s="112">
        <v>19</v>
      </c>
      <c r="E79" s="175">
        <f t="shared" si="25"/>
        <v>0.9089999999999989</v>
      </c>
      <c r="F79" s="175">
        <f t="shared" si="26"/>
        <v>1.1679999999999993</v>
      </c>
      <c r="G79" s="151">
        <f t="shared" si="27"/>
        <v>47.87631999999997</v>
      </c>
      <c r="H79" s="151">
        <f t="shared" si="28"/>
        <v>29.88911999999998</v>
      </c>
      <c r="I79" s="151">
        <f t="shared" si="24"/>
        <v>17.98719999999999</v>
      </c>
      <c r="J79" s="151">
        <f t="shared" si="29"/>
        <v>47.87631999999997</v>
      </c>
      <c r="K79" s="151">
        <f t="shared" si="30"/>
        <v>0.4635</v>
      </c>
      <c r="L79" s="151">
        <f t="shared" si="31"/>
        <v>18.998865000000002</v>
      </c>
      <c r="M79" s="154"/>
      <c r="N79" s="109">
        <v>19.741</v>
      </c>
      <c r="O79" s="112">
        <v>20</v>
      </c>
      <c r="P79" s="109">
        <f t="shared" si="32"/>
        <v>0.25900000000000034</v>
      </c>
      <c r="Q79" s="151">
        <f t="shared" si="33"/>
        <v>15.57885000000002</v>
      </c>
      <c r="R79" s="115">
        <v>45</v>
      </c>
      <c r="S79">
        <f t="shared" si="34"/>
        <v>0.013145266763983714</v>
      </c>
      <c r="T79">
        <f t="shared" si="35"/>
        <v>15.57885000000002</v>
      </c>
    </row>
    <row r="80" spans="1:20" ht="15">
      <c r="A80" s="115">
        <v>46</v>
      </c>
      <c r="B80" s="178">
        <v>29.8</v>
      </c>
      <c r="C80" s="111">
        <v>160.409</v>
      </c>
      <c r="D80" s="111">
        <v>161.303</v>
      </c>
      <c r="E80" s="175">
        <f t="shared" si="25"/>
        <v>0.8940000000000055</v>
      </c>
      <c r="F80" s="175">
        <f t="shared" si="26"/>
        <v>0.9380000000000059</v>
      </c>
      <c r="G80" s="151">
        <f t="shared" si="27"/>
        <v>38.44862000000025</v>
      </c>
      <c r="H80" s="151">
        <f t="shared" si="28"/>
        <v>24.00342000000015</v>
      </c>
      <c r="I80" s="151">
        <f t="shared" si="24"/>
        <v>14.445200000000092</v>
      </c>
      <c r="J80" s="151">
        <f t="shared" si="29"/>
        <v>38.44862000000025</v>
      </c>
      <c r="K80" s="151">
        <f t="shared" si="30"/>
        <v>0.30694</v>
      </c>
      <c r="L80" s="151">
        <f t="shared" si="31"/>
        <v>12.5814706</v>
      </c>
      <c r="M80" s="154"/>
      <c r="N80" s="109">
        <v>11.557</v>
      </c>
      <c r="O80" s="109">
        <v>11.601</v>
      </c>
      <c r="P80" s="109">
        <f t="shared" si="32"/>
        <v>0.04400000000000048</v>
      </c>
      <c r="Q80" s="151">
        <f t="shared" si="33"/>
        <v>2.646600000000029</v>
      </c>
      <c r="R80" s="115">
        <v>46</v>
      </c>
      <c r="S80">
        <f t="shared" si="34"/>
        <v>0.002233172732105363</v>
      </c>
      <c r="T80">
        <f t="shared" si="35"/>
        <v>2.646600000000029</v>
      </c>
    </row>
    <row r="81" spans="1:20" ht="15">
      <c r="A81" s="115">
        <v>47</v>
      </c>
      <c r="B81" s="178">
        <v>45.4</v>
      </c>
      <c r="C81" s="109">
        <v>103.016</v>
      </c>
      <c r="D81" s="109">
        <v>105.216</v>
      </c>
      <c r="E81" s="175">
        <f t="shared" si="25"/>
        <v>2.1999999999999886</v>
      </c>
      <c r="F81" s="175">
        <f t="shared" si="26"/>
        <v>3.0699999999999896</v>
      </c>
      <c r="G81" s="151">
        <f t="shared" si="27"/>
        <v>125.83929999999958</v>
      </c>
      <c r="H81" s="151">
        <f t="shared" si="28"/>
        <v>78.56129999999973</v>
      </c>
      <c r="I81" s="151">
        <f t="shared" si="24"/>
        <v>47.27799999999984</v>
      </c>
      <c r="J81" s="151">
        <f t="shared" si="29"/>
        <v>125.83929999999958</v>
      </c>
      <c r="K81" s="151">
        <f t="shared" si="30"/>
        <v>0.46762</v>
      </c>
      <c r="L81" s="151">
        <f t="shared" si="31"/>
        <v>19.1677438</v>
      </c>
      <c r="M81" s="154"/>
      <c r="N81" s="109">
        <v>10.731</v>
      </c>
      <c r="O81" s="109">
        <v>11.601</v>
      </c>
      <c r="P81" s="109">
        <f t="shared" si="32"/>
        <v>0.870000000000001</v>
      </c>
      <c r="Q81" s="151">
        <f t="shared" si="33"/>
        <v>52.33050000000006</v>
      </c>
      <c r="R81" s="115">
        <v>47</v>
      </c>
      <c r="S81">
        <f t="shared" si="34"/>
        <v>0.04415591538481015</v>
      </c>
      <c r="T81">
        <f t="shared" si="35"/>
        <v>52.330500000000065</v>
      </c>
    </row>
    <row r="82" spans="1:20" ht="15">
      <c r="A82" s="115">
        <v>48</v>
      </c>
      <c r="B82" s="178">
        <v>44.2</v>
      </c>
      <c r="C82" s="109">
        <v>91</v>
      </c>
      <c r="D82" s="109">
        <v>92.249</v>
      </c>
      <c r="E82" s="175">
        <f t="shared" si="25"/>
        <v>1.2489999999999952</v>
      </c>
      <c r="F82" s="175">
        <f t="shared" si="26"/>
        <v>2.7169999999999987</v>
      </c>
      <c r="G82" s="151">
        <f t="shared" si="27"/>
        <v>111.36982999999995</v>
      </c>
      <c r="H82" s="151">
        <f t="shared" si="28"/>
        <v>69.52802999999997</v>
      </c>
      <c r="I82" s="151">
        <f t="shared" si="24"/>
        <v>41.841799999999985</v>
      </c>
      <c r="J82" s="151">
        <f t="shared" si="29"/>
        <v>111.36982999999995</v>
      </c>
      <c r="K82" s="151">
        <f t="shared" si="30"/>
        <v>0.45526000000000005</v>
      </c>
      <c r="L82" s="151">
        <f t="shared" si="31"/>
        <v>18.661107400000002</v>
      </c>
      <c r="M82" s="154"/>
      <c r="N82" s="109">
        <v>82</v>
      </c>
      <c r="O82" s="109">
        <v>83.468</v>
      </c>
      <c r="P82" s="109">
        <f t="shared" si="32"/>
        <v>1.4680000000000035</v>
      </c>
      <c r="Q82" s="151">
        <f t="shared" si="33"/>
        <v>88.30020000000022</v>
      </c>
      <c r="R82" s="115">
        <v>48</v>
      </c>
      <c r="S82">
        <f t="shared" si="34"/>
        <v>0.07450676297115102</v>
      </c>
      <c r="T82">
        <f t="shared" si="35"/>
        <v>88.30020000000022</v>
      </c>
    </row>
    <row r="83" spans="1:20" ht="15">
      <c r="A83" s="115">
        <v>49</v>
      </c>
      <c r="B83" s="178">
        <v>30.1</v>
      </c>
      <c r="C83" s="109">
        <v>161</v>
      </c>
      <c r="D83" s="109">
        <v>162</v>
      </c>
      <c r="E83" s="175">
        <f t="shared" si="25"/>
        <v>1</v>
      </c>
      <c r="F83" s="175">
        <f t="shared" si="26"/>
        <v>1.3400000000000034</v>
      </c>
      <c r="G83" s="151">
        <f t="shared" si="27"/>
        <v>54.92660000000014</v>
      </c>
      <c r="H83" s="151">
        <f t="shared" si="28"/>
        <v>34.29060000000009</v>
      </c>
      <c r="I83" s="151">
        <f t="shared" si="24"/>
        <v>20.636000000000053</v>
      </c>
      <c r="J83" s="151">
        <f t="shared" si="29"/>
        <v>54.92660000000014</v>
      </c>
      <c r="K83" s="151">
        <f t="shared" si="30"/>
        <v>0.31003000000000003</v>
      </c>
      <c r="L83" s="151">
        <f t="shared" si="31"/>
        <v>12.708129700000002</v>
      </c>
      <c r="M83" s="154"/>
      <c r="N83" s="109">
        <v>101.66</v>
      </c>
      <c r="O83" s="109">
        <v>102</v>
      </c>
      <c r="P83" s="109">
        <f t="shared" si="32"/>
        <v>0.3400000000000034</v>
      </c>
      <c r="Q83" s="151">
        <f t="shared" si="33"/>
        <v>20.451000000000203</v>
      </c>
      <c r="R83" s="115">
        <v>49</v>
      </c>
      <c r="S83">
        <f t="shared" si="34"/>
        <v>0.01725633474808688</v>
      </c>
      <c r="T83">
        <f t="shared" si="35"/>
        <v>20.451000000000203</v>
      </c>
    </row>
    <row r="84" spans="1:20" ht="15">
      <c r="A84" s="115">
        <v>50</v>
      </c>
      <c r="B84" s="178">
        <v>45.3</v>
      </c>
      <c r="C84" s="109">
        <v>281</v>
      </c>
      <c r="D84" s="109">
        <v>289</v>
      </c>
      <c r="E84" s="175">
        <f t="shared" si="25"/>
        <v>8</v>
      </c>
      <c r="F84" s="175">
        <f t="shared" si="26"/>
        <v>15</v>
      </c>
      <c r="G84" s="151">
        <f t="shared" si="27"/>
        <v>614.85</v>
      </c>
      <c r="H84" s="151">
        <f t="shared" si="28"/>
        <v>383.85</v>
      </c>
      <c r="I84" s="151">
        <f t="shared" si="24"/>
        <v>231</v>
      </c>
      <c r="J84" s="151">
        <f t="shared" si="29"/>
        <v>614.85</v>
      </c>
      <c r="K84" s="151">
        <f t="shared" si="30"/>
        <v>0.46658999999999995</v>
      </c>
      <c r="L84" s="151">
        <f t="shared" si="31"/>
        <v>19.1255241</v>
      </c>
      <c r="M84" s="154"/>
      <c r="N84" s="109">
        <v>270</v>
      </c>
      <c r="O84" s="109">
        <v>277</v>
      </c>
      <c r="P84" s="109">
        <f t="shared" si="32"/>
        <v>7</v>
      </c>
      <c r="Q84" s="151">
        <f t="shared" si="33"/>
        <v>421.05</v>
      </c>
      <c r="R84" s="115">
        <v>50</v>
      </c>
      <c r="S84">
        <f t="shared" si="34"/>
        <v>0.35527748010766746</v>
      </c>
      <c r="T84">
        <f t="shared" si="35"/>
        <v>421.04999999999995</v>
      </c>
    </row>
    <row r="85" spans="1:20" ht="15">
      <c r="A85" s="147"/>
      <c r="B85" s="146">
        <f>SUM(B70:B84)</f>
        <v>600.1</v>
      </c>
      <c r="C85" s="147"/>
      <c r="D85" s="115"/>
      <c r="E85" s="158">
        <f>SUM(E70:E84)</f>
        <v>52.425000000000004</v>
      </c>
      <c r="F85" s="158">
        <f>SUM(F70:F84)</f>
        <v>84.22100000000002</v>
      </c>
      <c r="G85" s="151">
        <f>SUM(G70:G84)</f>
        <v>3452.218790000001</v>
      </c>
      <c r="H85" s="151">
        <f t="shared" si="28"/>
        <v>2155.2153900000003</v>
      </c>
      <c r="I85" s="151">
        <f>SUM(I70:I84)</f>
        <v>1297.0034000000003</v>
      </c>
      <c r="J85" s="151">
        <f t="shared" si="29"/>
        <v>3452.218790000001</v>
      </c>
      <c r="K85" s="151">
        <f t="shared" si="30"/>
        <v>6.181030000000001</v>
      </c>
      <c r="L85" s="151">
        <f t="shared" si="31"/>
        <v>253.36041970000005</v>
      </c>
      <c r="M85" s="154"/>
      <c r="N85" s="147"/>
      <c r="O85" s="115"/>
      <c r="P85" s="180">
        <f>SUM(P70:P84)</f>
        <v>31.796000000000014</v>
      </c>
      <c r="Q85" s="151">
        <f t="shared" si="33"/>
        <v>1912.5294000000008</v>
      </c>
      <c r="R85" s="147"/>
      <c r="S85">
        <f t="shared" si="34"/>
        <v>1.6137718225004858</v>
      </c>
      <c r="T85">
        <f t="shared" si="35"/>
        <v>1912.5294000000008</v>
      </c>
    </row>
    <row r="86" spans="1:18" ht="15">
      <c r="A86" s="147"/>
      <c r="B86" s="147"/>
      <c r="C86" s="147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47"/>
    </row>
    <row r="87" spans="1:18" ht="15">
      <c r="A87" s="147"/>
      <c r="B87" s="147"/>
      <c r="C87" s="147"/>
      <c r="D87" s="75"/>
      <c r="E87" s="75"/>
      <c r="F87" s="75"/>
      <c r="G87" s="75"/>
      <c r="H87" s="75"/>
      <c r="I87" s="159"/>
      <c r="J87" s="159"/>
      <c r="K87" s="159"/>
      <c r="L87" s="159"/>
      <c r="M87" s="159"/>
      <c r="N87" s="159"/>
      <c r="O87" s="159"/>
      <c r="P87" s="159"/>
      <c r="Q87" s="159"/>
      <c r="R87" s="147"/>
    </row>
    <row r="88" spans="1:18" ht="15">
      <c r="A88" s="165"/>
      <c r="B88" s="165"/>
      <c r="C88" s="165"/>
      <c r="D88" s="159"/>
      <c r="E88" s="159"/>
      <c r="F88" s="159"/>
      <c r="G88" s="159"/>
      <c r="H88" s="159"/>
      <c r="I88" s="159"/>
      <c r="J88" s="159"/>
      <c r="K88" s="159"/>
      <c r="L88" s="159"/>
      <c r="M88" s="187"/>
      <c r="N88" s="159"/>
      <c r="O88" s="159"/>
      <c r="P88" s="159"/>
      <c r="Q88" s="159"/>
      <c r="R88" s="147"/>
    </row>
    <row r="89" spans="1:18" ht="15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47"/>
    </row>
    <row r="90" spans="1:18" ht="15">
      <c r="A90" s="165"/>
      <c r="B90" s="188"/>
      <c r="C90" s="163"/>
      <c r="D90" s="189"/>
      <c r="E90" s="167"/>
      <c r="F90" s="167"/>
      <c r="G90" s="182"/>
      <c r="H90" s="182"/>
      <c r="I90" s="182"/>
      <c r="J90" s="182"/>
      <c r="K90" s="182"/>
      <c r="L90" s="182"/>
      <c r="M90" s="165"/>
      <c r="N90" s="163"/>
      <c r="O90" s="163"/>
      <c r="P90" s="167"/>
      <c r="Q90" s="182"/>
      <c r="R90" s="147"/>
    </row>
    <row r="91" spans="1:18" ht="15">
      <c r="A91" s="165"/>
      <c r="B91" s="188"/>
      <c r="C91" s="167"/>
      <c r="D91" s="167"/>
      <c r="E91" s="167"/>
      <c r="F91" s="167"/>
      <c r="G91" s="182"/>
      <c r="H91" s="182"/>
      <c r="I91" s="182"/>
      <c r="J91" s="182"/>
      <c r="K91" s="182"/>
      <c r="L91" s="182"/>
      <c r="M91" s="164"/>
      <c r="N91" s="167"/>
      <c r="O91" s="167"/>
      <c r="P91" s="167"/>
      <c r="Q91" s="182"/>
      <c r="R91" s="147"/>
    </row>
    <row r="92" spans="1:18" ht="15">
      <c r="A92" s="165"/>
      <c r="B92" s="188"/>
      <c r="C92" s="167"/>
      <c r="D92" s="167"/>
      <c r="E92" s="167"/>
      <c r="F92" s="167"/>
      <c r="G92" s="182"/>
      <c r="H92" s="182"/>
      <c r="I92" s="182"/>
      <c r="J92" s="182"/>
      <c r="K92" s="182"/>
      <c r="L92" s="182"/>
      <c r="M92" s="164"/>
      <c r="N92" s="167"/>
      <c r="O92" s="167"/>
      <c r="P92" s="167"/>
      <c r="Q92" s="182"/>
      <c r="R92" s="147"/>
    </row>
    <row r="93" spans="1:18" ht="15">
      <c r="A93" s="165"/>
      <c r="B93" s="188"/>
      <c r="C93" s="167"/>
      <c r="D93" s="167"/>
      <c r="E93" s="167"/>
      <c r="F93" s="167"/>
      <c r="G93" s="182"/>
      <c r="H93" s="182"/>
      <c r="I93" s="182"/>
      <c r="J93" s="182"/>
      <c r="K93" s="182"/>
      <c r="L93" s="182"/>
      <c r="M93" s="164"/>
      <c r="N93" s="167"/>
      <c r="O93" s="167"/>
      <c r="P93" s="167"/>
      <c r="Q93" s="182"/>
      <c r="R93" s="147"/>
    </row>
    <row r="94" spans="1:18" ht="1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71"/>
    </row>
    <row r="95" spans="1:18" ht="1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</row>
    <row r="96" spans="1:18" ht="15">
      <c r="A96" s="162"/>
      <c r="B96" s="170"/>
      <c r="C96" s="163"/>
      <c r="D96" s="163"/>
      <c r="E96" s="168"/>
      <c r="F96" s="168"/>
      <c r="G96" s="169"/>
      <c r="H96" s="169"/>
      <c r="I96" s="169"/>
      <c r="J96" s="169"/>
      <c r="K96" s="169"/>
      <c r="L96" s="169"/>
      <c r="M96" s="169"/>
      <c r="N96" s="163"/>
      <c r="O96" s="163"/>
      <c r="P96" s="195"/>
      <c r="Q96" s="169"/>
      <c r="R96" s="162"/>
    </row>
    <row r="97" spans="1:18" ht="15">
      <c r="A97" s="162"/>
      <c r="B97" s="170"/>
      <c r="C97" s="168"/>
      <c r="D97" s="168"/>
      <c r="E97" s="168"/>
      <c r="F97" s="168"/>
      <c r="G97" s="169"/>
      <c r="H97" s="169"/>
      <c r="I97" s="169"/>
      <c r="J97" s="169"/>
      <c r="K97" s="169"/>
      <c r="L97" s="169"/>
      <c r="M97" s="169"/>
      <c r="N97" s="168"/>
      <c r="O97" s="168"/>
      <c r="P97" s="195"/>
      <c r="Q97" s="169"/>
      <c r="R97" s="162"/>
    </row>
    <row r="98" spans="1:18" ht="15">
      <c r="A98" s="162"/>
      <c r="B98" s="170"/>
      <c r="C98" s="168"/>
      <c r="D98" s="168"/>
      <c r="E98" s="168"/>
      <c r="F98" s="168"/>
      <c r="G98" s="169"/>
      <c r="H98" s="169"/>
      <c r="I98" s="169"/>
      <c r="J98" s="169"/>
      <c r="K98" s="169"/>
      <c r="L98" s="169"/>
      <c r="M98" s="169"/>
      <c r="N98" s="168"/>
      <c r="O98" s="168"/>
      <c r="P98" s="195"/>
      <c r="Q98" s="169"/>
      <c r="R98" s="162"/>
    </row>
    <row r="99" spans="1:18" ht="15">
      <c r="A99" s="196"/>
      <c r="B99" s="170"/>
      <c r="C99" s="168"/>
      <c r="D99" s="168"/>
      <c r="E99" s="168"/>
      <c r="F99" s="168"/>
      <c r="G99" s="169"/>
      <c r="H99" s="169"/>
      <c r="I99" s="169"/>
      <c r="J99" s="169"/>
      <c r="K99" s="169"/>
      <c r="L99" s="169"/>
      <c r="M99" s="169"/>
      <c r="N99" s="168"/>
      <c r="O99" s="168"/>
      <c r="P99" s="195"/>
      <c r="Q99" s="169"/>
      <c r="R99" s="162"/>
    </row>
    <row r="100" spans="1:18" ht="15">
      <c r="A100" s="197" t="s">
        <v>5</v>
      </c>
      <c r="B100" s="197"/>
      <c r="C100" s="197"/>
      <c r="D100" s="115" t="s">
        <v>108</v>
      </c>
      <c r="E100" s="197" t="s">
        <v>31</v>
      </c>
      <c r="F100" s="197"/>
      <c r="G100" s="115" t="s">
        <v>6</v>
      </c>
      <c r="H100" s="115" t="s">
        <v>27</v>
      </c>
      <c r="I100" s="115" t="s">
        <v>26</v>
      </c>
      <c r="J100" s="115" t="s">
        <v>6</v>
      </c>
      <c r="K100" s="115" t="s">
        <v>30</v>
      </c>
      <c r="L100" s="115" t="s">
        <v>14</v>
      </c>
      <c r="M100" s="197"/>
      <c r="N100" s="197" t="s">
        <v>8</v>
      </c>
      <c r="O100" s="197"/>
      <c r="P100" s="115" t="s">
        <v>108</v>
      </c>
      <c r="Q100" s="197" t="s">
        <v>31</v>
      </c>
      <c r="R100" s="198"/>
    </row>
    <row r="101" spans="1:18" ht="15">
      <c r="A101" s="115" t="s">
        <v>0</v>
      </c>
      <c r="B101" s="115" t="s">
        <v>1</v>
      </c>
      <c r="C101" s="115" t="s">
        <v>2</v>
      </c>
      <c r="D101" s="115" t="s">
        <v>3</v>
      </c>
      <c r="E101" s="148" t="s">
        <v>16</v>
      </c>
      <c r="F101" s="148" t="s">
        <v>11</v>
      </c>
      <c r="G101" s="115">
        <v>40.99</v>
      </c>
      <c r="H101" s="115">
        <v>25.59</v>
      </c>
      <c r="I101" s="115">
        <v>15.4</v>
      </c>
      <c r="J101" s="115" t="s">
        <v>14</v>
      </c>
      <c r="K101" s="115">
        <v>0.0103</v>
      </c>
      <c r="L101" s="115" t="s">
        <v>6</v>
      </c>
      <c r="M101" s="146"/>
      <c r="N101" s="115" t="s">
        <v>2</v>
      </c>
      <c r="O101" s="115" t="s">
        <v>3</v>
      </c>
      <c r="P101" s="148" t="s">
        <v>4</v>
      </c>
      <c r="Q101" s="115">
        <v>60.15</v>
      </c>
      <c r="R101" s="115" t="s">
        <v>0</v>
      </c>
    </row>
    <row r="102" spans="1:20" ht="15">
      <c r="A102" s="115">
        <v>51</v>
      </c>
      <c r="B102" s="178">
        <v>47.8</v>
      </c>
      <c r="C102" s="110">
        <v>5</v>
      </c>
      <c r="D102" s="108">
        <v>7.49</v>
      </c>
      <c r="E102" s="175">
        <f>D102-C102</f>
        <v>2.49</v>
      </c>
      <c r="F102" s="175">
        <f>E102+P102</f>
        <v>3.73</v>
      </c>
      <c r="G102" s="151">
        <f>40.99*F102</f>
        <v>152.89270000000002</v>
      </c>
      <c r="H102" s="151">
        <f>25.59*F102</f>
        <v>95.4507</v>
      </c>
      <c r="I102" s="151">
        <f aca="true" t="shared" si="36" ref="I102:I121">15.4*F102</f>
        <v>57.442</v>
      </c>
      <c r="J102" s="151">
        <f>H102+I102</f>
        <v>152.8927</v>
      </c>
      <c r="K102" s="151">
        <f>0.0103*B102</f>
        <v>0.49234</v>
      </c>
      <c r="L102" s="151">
        <f>40.99*K102</f>
        <v>20.1810166</v>
      </c>
      <c r="M102" s="154"/>
      <c r="N102" s="108">
        <v>3.1</v>
      </c>
      <c r="O102" s="108">
        <v>4.34</v>
      </c>
      <c r="P102" s="190">
        <f>O102-N102</f>
        <v>1.2399999999999998</v>
      </c>
      <c r="Q102" s="151">
        <f>60.15*P102</f>
        <v>74.58599999999998</v>
      </c>
      <c r="R102" s="115">
        <v>51</v>
      </c>
      <c r="S102">
        <f>Q102/1185.13</f>
        <v>0.06293486790478679</v>
      </c>
      <c r="T102">
        <f>S102*1185.13</f>
        <v>74.58599999999998</v>
      </c>
    </row>
    <row r="103" spans="1:20" ht="15">
      <c r="A103" s="115">
        <v>52</v>
      </c>
      <c r="B103" s="178">
        <v>36</v>
      </c>
      <c r="C103" s="109">
        <v>45.851</v>
      </c>
      <c r="D103" s="109">
        <v>48.534</v>
      </c>
      <c r="E103" s="175">
        <f aca="true" t="shared" si="37" ref="E103:E121">D103-C103</f>
        <v>2.683</v>
      </c>
      <c r="F103" s="175">
        <f aca="true" t="shared" si="38" ref="F103:F121">E103+P103</f>
        <v>3.8900000000000006</v>
      </c>
      <c r="G103" s="151">
        <f aca="true" t="shared" si="39" ref="G103:G121">40.99*F103</f>
        <v>159.45110000000003</v>
      </c>
      <c r="H103" s="151">
        <f aca="true" t="shared" si="40" ref="H103:H121">25.59*F103</f>
        <v>99.54510000000002</v>
      </c>
      <c r="I103" s="151">
        <f t="shared" si="36"/>
        <v>59.90600000000001</v>
      </c>
      <c r="J103" s="151">
        <f aca="true" t="shared" si="41" ref="J103:J121">H103+I103</f>
        <v>159.45110000000003</v>
      </c>
      <c r="K103" s="151">
        <f aca="true" t="shared" si="42" ref="K103:K122">0.0103*B103</f>
        <v>0.3708</v>
      </c>
      <c r="L103" s="151">
        <f aca="true" t="shared" si="43" ref="L103:L122">40.99*K103</f>
        <v>15.199092000000002</v>
      </c>
      <c r="M103" s="154"/>
      <c r="N103" s="109">
        <v>22.804</v>
      </c>
      <c r="O103" s="109">
        <v>24.011</v>
      </c>
      <c r="P103" s="190">
        <f aca="true" t="shared" si="44" ref="P103:P121">O103-N103</f>
        <v>1.2070000000000007</v>
      </c>
      <c r="Q103" s="151">
        <f aca="true" t="shared" si="45" ref="Q103:Q122">60.15*P103</f>
        <v>72.60105000000004</v>
      </c>
      <c r="R103" s="115">
        <v>52</v>
      </c>
      <c r="S103">
        <f aca="true" t="shared" si="46" ref="S103:S122">Q103/1185.13</f>
        <v>0.061259988355707846</v>
      </c>
      <c r="T103">
        <f aca="true" t="shared" si="47" ref="T103:T123">S103*1185.13</f>
        <v>72.60105000000004</v>
      </c>
    </row>
    <row r="104" spans="1:20" ht="15">
      <c r="A104" s="115">
        <v>53</v>
      </c>
      <c r="B104" s="178">
        <v>31</v>
      </c>
      <c r="C104" s="109">
        <v>726.517</v>
      </c>
      <c r="D104" s="111">
        <v>746.125</v>
      </c>
      <c r="E104" s="175">
        <f t="shared" si="37"/>
        <v>19.607999999999947</v>
      </c>
      <c r="F104" s="175">
        <f t="shared" si="38"/>
        <v>32.500999999999976</v>
      </c>
      <c r="G104" s="151">
        <f t="shared" si="39"/>
        <v>1332.215989999999</v>
      </c>
      <c r="H104" s="151">
        <f t="shared" si="40"/>
        <v>831.7005899999994</v>
      </c>
      <c r="I104" s="151">
        <f t="shared" si="36"/>
        <v>500.51539999999966</v>
      </c>
      <c r="J104" s="151">
        <f t="shared" si="41"/>
        <v>1332.215989999999</v>
      </c>
      <c r="K104" s="151">
        <f t="shared" si="42"/>
        <v>0.31930000000000003</v>
      </c>
      <c r="L104" s="151">
        <f t="shared" si="43"/>
        <v>13.088107000000003</v>
      </c>
      <c r="M104" s="154"/>
      <c r="N104" s="109">
        <v>463.589</v>
      </c>
      <c r="O104" s="111">
        <v>476.482</v>
      </c>
      <c r="P104" s="190">
        <f t="shared" si="44"/>
        <v>12.893000000000029</v>
      </c>
      <c r="Q104" s="151">
        <f t="shared" si="45"/>
        <v>775.5139500000017</v>
      </c>
      <c r="R104" s="115">
        <v>53</v>
      </c>
      <c r="S104">
        <f t="shared" si="46"/>
        <v>0.6543703644325953</v>
      </c>
      <c r="T104">
        <f t="shared" si="47"/>
        <v>775.5139500000017</v>
      </c>
    </row>
    <row r="105" spans="1:20" ht="15">
      <c r="A105" s="155">
        <v>54</v>
      </c>
      <c r="B105" s="178">
        <v>31.4</v>
      </c>
      <c r="C105" s="109">
        <v>52.862</v>
      </c>
      <c r="D105" s="109">
        <v>69.32</v>
      </c>
      <c r="E105" s="175">
        <f t="shared" si="37"/>
        <v>16.45799999999999</v>
      </c>
      <c r="F105" s="175">
        <f t="shared" si="38"/>
        <v>20.72399999999999</v>
      </c>
      <c r="G105" s="151">
        <f t="shared" si="39"/>
        <v>849.4767599999996</v>
      </c>
      <c r="H105" s="151">
        <f t="shared" si="40"/>
        <v>530.3271599999997</v>
      </c>
      <c r="I105" s="151">
        <f t="shared" si="36"/>
        <v>319.14959999999985</v>
      </c>
      <c r="J105" s="151">
        <f t="shared" si="41"/>
        <v>849.4767599999996</v>
      </c>
      <c r="K105" s="151">
        <f t="shared" si="42"/>
        <v>0.32342</v>
      </c>
      <c r="L105" s="151">
        <f t="shared" si="43"/>
        <v>13.2569858</v>
      </c>
      <c r="M105" s="154"/>
      <c r="N105" s="109">
        <v>41.762</v>
      </c>
      <c r="O105" s="109">
        <v>46.028</v>
      </c>
      <c r="P105" s="190">
        <f t="shared" si="44"/>
        <v>4.265999999999998</v>
      </c>
      <c r="Q105" s="151">
        <f t="shared" si="45"/>
        <v>256.5998999999999</v>
      </c>
      <c r="R105" s="115">
        <v>54</v>
      </c>
      <c r="S105">
        <f t="shared" si="46"/>
        <v>0.21651624716275839</v>
      </c>
      <c r="T105">
        <f t="shared" si="47"/>
        <v>256.5998999999999</v>
      </c>
    </row>
    <row r="106" spans="1:20" ht="15">
      <c r="A106" s="155">
        <v>55</v>
      </c>
      <c r="B106" s="178">
        <v>47.3</v>
      </c>
      <c r="C106" s="109">
        <v>140.324</v>
      </c>
      <c r="D106" s="109">
        <v>144.13</v>
      </c>
      <c r="E106" s="175">
        <f t="shared" si="37"/>
        <v>3.805999999999983</v>
      </c>
      <c r="F106" s="175">
        <f t="shared" si="38"/>
        <v>7.472999999999985</v>
      </c>
      <c r="G106" s="151">
        <f t="shared" si="39"/>
        <v>306.3182699999994</v>
      </c>
      <c r="H106" s="151">
        <f t="shared" si="40"/>
        <v>191.2340699999996</v>
      </c>
      <c r="I106" s="151">
        <f t="shared" si="36"/>
        <v>115.08419999999977</v>
      </c>
      <c r="J106" s="151">
        <f t="shared" si="41"/>
        <v>306.31826999999936</v>
      </c>
      <c r="K106" s="151">
        <f t="shared" si="42"/>
        <v>0.48718999999999996</v>
      </c>
      <c r="L106" s="151">
        <f t="shared" si="43"/>
        <v>19.969918099999997</v>
      </c>
      <c r="M106" s="154"/>
      <c r="N106" s="111">
        <v>68.016</v>
      </c>
      <c r="O106" s="111">
        <v>71.683</v>
      </c>
      <c r="P106" s="190">
        <f t="shared" si="44"/>
        <v>3.6670000000000016</v>
      </c>
      <c r="Q106" s="151">
        <f t="shared" si="45"/>
        <v>220.5700500000001</v>
      </c>
      <c r="R106" s="115">
        <v>55</v>
      </c>
      <c r="S106">
        <f t="shared" si="46"/>
        <v>0.18611464565068817</v>
      </c>
      <c r="T106">
        <f t="shared" si="47"/>
        <v>220.5700500000001</v>
      </c>
    </row>
    <row r="107" spans="1:20" ht="15">
      <c r="A107" s="173">
        <v>56</v>
      </c>
      <c r="B107" s="178">
        <v>34</v>
      </c>
      <c r="C107" s="108">
        <v>1.952</v>
      </c>
      <c r="D107" s="110">
        <v>2</v>
      </c>
      <c r="E107" s="175">
        <f t="shared" si="37"/>
        <v>0.04800000000000004</v>
      </c>
      <c r="F107" s="175">
        <f t="shared" si="38"/>
        <v>0.27700000000000014</v>
      </c>
      <c r="G107" s="151">
        <f t="shared" si="39"/>
        <v>11.354230000000006</v>
      </c>
      <c r="H107" s="151">
        <f t="shared" si="40"/>
        <v>7.088430000000003</v>
      </c>
      <c r="I107" s="151">
        <f t="shared" si="36"/>
        <v>4.265800000000002</v>
      </c>
      <c r="J107" s="151">
        <f t="shared" si="41"/>
        <v>11.354230000000005</v>
      </c>
      <c r="K107" s="151">
        <f t="shared" si="42"/>
        <v>0.3502</v>
      </c>
      <c r="L107" s="151">
        <f t="shared" si="43"/>
        <v>14.354698</v>
      </c>
      <c r="M107" s="154"/>
      <c r="N107" s="108">
        <v>1.771</v>
      </c>
      <c r="O107" s="110">
        <v>2</v>
      </c>
      <c r="P107" s="190">
        <f t="shared" si="44"/>
        <v>0.2290000000000001</v>
      </c>
      <c r="Q107" s="151">
        <f t="shared" si="45"/>
        <v>13.774350000000005</v>
      </c>
      <c r="R107" s="153">
        <v>56</v>
      </c>
      <c r="S107">
        <f t="shared" si="46"/>
        <v>0.011622648992093698</v>
      </c>
      <c r="T107">
        <f t="shared" si="47"/>
        <v>13.774350000000005</v>
      </c>
    </row>
    <row r="108" spans="1:20" ht="15">
      <c r="A108" s="115">
        <v>57</v>
      </c>
      <c r="B108" s="178">
        <v>31</v>
      </c>
      <c r="C108" s="109">
        <v>101.5</v>
      </c>
      <c r="D108" s="109">
        <v>104.9</v>
      </c>
      <c r="E108" s="175">
        <f t="shared" si="37"/>
        <v>3.4000000000000057</v>
      </c>
      <c r="F108" s="175">
        <f t="shared" si="38"/>
        <v>3.800000000000008</v>
      </c>
      <c r="G108" s="151">
        <f t="shared" si="39"/>
        <v>155.76200000000034</v>
      </c>
      <c r="H108" s="151">
        <f t="shared" si="40"/>
        <v>97.2420000000002</v>
      </c>
      <c r="I108" s="151">
        <f t="shared" si="36"/>
        <v>58.520000000000124</v>
      </c>
      <c r="J108" s="151">
        <f t="shared" si="41"/>
        <v>155.76200000000034</v>
      </c>
      <c r="K108" s="151">
        <f t="shared" si="42"/>
        <v>0.31930000000000003</v>
      </c>
      <c r="L108" s="151">
        <f t="shared" si="43"/>
        <v>13.088107000000003</v>
      </c>
      <c r="M108" s="154"/>
      <c r="N108" s="109">
        <v>28.9</v>
      </c>
      <c r="O108" s="109">
        <v>29.3</v>
      </c>
      <c r="P108" s="190">
        <f t="shared" si="44"/>
        <v>0.40000000000000213</v>
      </c>
      <c r="Q108" s="151">
        <f t="shared" si="45"/>
        <v>24.060000000000127</v>
      </c>
      <c r="R108" s="115">
        <v>57</v>
      </c>
      <c r="S108">
        <f t="shared" si="46"/>
        <v>0.02030157029186682</v>
      </c>
      <c r="T108">
        <f t="shared" si="47"/>
        <v>24.060000000000127</v>
      </c>
    </row>
    <row r="109" spans="1:20" ht="15">
      <c r="A109" s="115">
        <v>58</v>
      </c>
      <c r="B109" s="178">
        <v>31</v>
      </c>
      <c r="C109" s="111">
        <v>16.003</v>
      </c>
      <c r="D109" s="111">
        <v>17.252</v>
      </c>
      <c r="E109" s="175">
        <f t="shared" si="37"/>
        <v>1.2489999999999988</v>
      </c>
      <c r="F109" s="175">
        <f t="shared" si="38"/>
        <v>2.8029999999999973</v>
      </c>
      <c r="G109" s="151">
        <f t="shared" si="39"/>
        <v>114.89496999999989</v>
      </c>
      <c r="H109" s="151">
        <f t="shared" si="40"/>
        <v>71.72876999999993</v>
      </c>
      <c r="I109" s="151">
        <f t="shared" si="36"/>
        <v>43.16619999999996</v>
      </c>
      <c r="J109" s="151">
        <f t="shared" si="41"/>
        <v>114.89496999999989</v>
      </c>
      <c r="K109" s="151">
        <f t="shared" si="42"/>
        <v>0.31930000000000003</v>
      </c>
      <c r="L109" s="151">
        <f t="shared" si="43"/>
        <v>13.088107000000003</v>
      </c>
      <c r="M109" s="154"/>
      <c r="N109" s="111">
        <v>20.184</v>
      </c>
      <c r="O109" s="111">
        <v>21.738</v>
      </c>
      <c r="P109" s="190">
        <f t="shared" si="44"/>
        <v>1.5539999999999985</v>
      </c>
      <c r="Q109" s="151">
        <f t="shared" si="45"/>
        <v>93.4730999999999</v>
      </c>
      <c r="R109" s="157">
        <v>58</v>
      </c>
      <c r="S109">
        <f t="shared" si="46"/>
        <v>0.0788716005839021</v>
      </c>
      <c r="T109">
        <f t="shared" si="47"/>
        <v>93.4730999999999</v>
      </c>
    </row>
    <row r="110" spans="1:20" ht="15">
      <c r="A110" s="115">
        <v>59</v>
      </c>
      <c r="B110" s="178">
        <v>46.5</v>
      </c>
      <c r="C110" s="109">
        <v>103.228</v>
      </c>
      <c r="D110" s="109">
        <v>106.928</v>
      </c>
      <c r="E110" s="175">
        <f t="shared" si="37"/>
        <v>3.700000000000003</v>
      </c>
      <c r="F110" s="175">
        <f t="shared" si="38"/>
        <v>6.3999999999999915</v>
      </c>
      <c r="G110" s="151">
        <f t="shared" si="39"/>
        <v>262.3359999999997</v>
      </c>
      <c r="H110" s="151">
        <f t="shared" si="40"/>
        <v>163.77599999999978</v>
      </c>
      <c r="I110" s="151">
        <f t="shared" si="36"/>
        <v>98.55999999999987</v>
      </c>
      <c r="J110" s="151">
        <f t="shared" si="41"/>
        <v>262.3359999999997</v>
      </c>
      <c r="K110" s="151">
        <f t="shared" si="42"/>
        <v>0.47895</v>
      </c>
      <c r="L110" s="151">
        <f t="shared" si="43"/>
        <v>19.6321605</v>
      </c>
      <c r="M110" s="154"/>
      <c r="N110" s="191">
        <v>64.888</v>
      </c>
      <c r="O110" s="191">
        <v>67.588</v>
      </c>
      <c r="P110" s="190">
        <f t="shared" si="44"/>
        <v>2.6999999999999886</v>
      </c>
      <c r="Q110" s="151">
        <f t="shared" si="45"/>
        <v>162.40499999999932</v>
      </c>
      <c r="R110" s="115">
        <v>59</v>
      </c>
      <c r="S110">
        <f t="shared" si="46"/>
        <v>0.13703559947009974</v>
      </c>
      <c r="T110">
        <f t="shared" si="47"/>
        <v>162.40499999999932</v>
      </c>
    </row>
    <row r="111" spans="1:20" ht="15">
      <c r="A111" s="149">
        <v>60</v>
      </c>
      <c r="B111" s="178">
        <v>34.5</v>
      </c>
      <c r="C111" s="111">
        <v>39.805</v>
      </c>
      <c r="D111" s="111">
        <v>43.228</v>
      </c>
      <c r="E111" s="175">
        <f t="shared" si="37"/>
        <v>3.423000000000002</v>
      </c>
      <c r="F111" s="175">
        <f t="shared" si="38"/>
        <v>7.939</v>
      </c>
      <c r="G111" s="151">
        <f t="shared" si="39"/>
        <v>325.41961000000003</v>
      </c>
      <c r="H111" s="151">
        <f t="shared" si="40"/>
        <v>203.15901</v>
      </c>
      <c r="I111" s="151">
        <f t="shared" si="36"/>
        <v>122.2606</v>
      </c>
      <c r="J111" s="151">
        <f t="shared" si="41"/>
        <v>325.41961</v>
      </c>
      <c r="K111" s="151">
        <f t="shared" si="42"/>
        <v>0.35535</v>
      </c>
      <c r="L111" s="151">
        <f t="shared" si="43"/>
        <v>14.565796500000001</v>
      </c>
      <c r="M111" s="154"/>
      <c r="N111" s="111">
        <v>23.442</v>
      </c>
      <c r="O111" s="111">
        <v>27.958</v>
      </c>
      <c r="P111" s="190">
        <f t="shared" si="44"/>
        <v>4.515999999999998</v>
      </c>
      <c r="Q111" s="151">
        <f t="shared" si="45"/>
        <v>271.6373999999999</v>
      </c>
      <c r="R111" s="153">
        <v>60</v>
      </c>
      <c r="S111">
        <f t="shared" si="46"/>
        <v>0.2292047285951751</v>
      </c>
      <c r="T111">
        <f t="shared" si="47"/>
        <v>271.6373999999999</v>
      </c>
    </row>
    <row r="112" spans="1:20" ht="15">
      <c r="A112" s="149">
        <v>61</v>
      </c>
      <c r="B112" s="178">
        <v>31.4</v>
      </c>
      <c r="C112" s="109">
        <v>277.51</v>
      </c>
      <c r="D112" s="112">
        <v>280</v>
      </c>
      <c r="E112" s="175">
        <f t="shared" si="37"/>
        <v>2.490000000000009</v>
      </c>
      <c r="F112" s="175">
        <f t="shared" si="38"/>
        <v>5.306000000000012</v>
      </c>
      <c r="G112" s="151">
        <f t="shared" si="39"/>
        <v>217.4929400000005</v>
      </c>
      <c r="H112" s="151">
        <f t="shared" si="40"/>
        <v>135.7805400000003</v>
      </c>
      <c r="I112" s="151">
        <f t="shared" si="36"/>
        <v>81.71240000000019</v>
      </c>
      <c r="J112" s="151">
        <f t="shared" si="41"/>
        <v>217.4929400000005</v>
      </c>
      <c r="K112" s="151">
        <f t="shared" si="42"/>
        <v>0.32342</v>
      </c>
      <c r="L112" s="151">
        <f t="shared" si="43"/>
        <v>13.2569858</v>
      </c>
      <c r="M112" s="154"/>
      <c r="N112" s="111">
        <v>69.184</v>
      </c>
      <c r="O112" s="112">
        <v>72</v>
      </c>
      <c r="P112" s="190">
        <f t="shared" si="44"/>
        <v>2.8160000000000025</v>
      </c>
      <c r="Q112" s="151">
        <f t="shared" si="45"/>
        <v>169.38240000000016</v>
      </c>
      <c r="R112" s="153">
        <v>61</v>
      </c>
      <c r="S112">
        <f t="shared" si="46"/>
        <v>0.1429230548547418</v>
      </c>
      <c r="T112">
        <f t="shared" si="47"/>
        <v>169.38240000000016</v>
      </c>
    </row>
    <row r="113" spans="1:20" ht="15">
      <c r="A113" s="155">
        <v>62</v>
      </c>
      <c r="B113" s="178">
        <v>31</v>
      </c>
      <c r="C113" s="111">
        <v>19.323</v>
      </c>
      <c r="D113" s="111">
        <v>24.677</v>
      </c>
      <c r="E113" s="175">
        <f t="shared" si="37"/>
        <v>5.353999999999999</v>
      </c>
      <c r="F113" s="175">
        <f t="shared" si="38"/>
        <v>9.861999999999998</v>
      </c>
      <c r="G113" s="151">
        <f t="shared" si="39"/>
        <v>404.24337999999995</v>
      </c>
      <c r="H113" s="151">
        <f t="shared" si="40"/>
        <v>252.36857999999995</v>
      </c>
      <c r="I113" s="151">
        <f t="shared" si="36"/>
        <v>151.87479999999996</v>
      </c>
      <c r="J113" s="151">
        <f t="shared" si="41"/>
        <v>404.2433799999999</v>
      </c>
      <c r="K113" s="151">
        <f t="shared" si="42"/>
        <v>0.31930000000000003</v>
      </c>
      <c r="L113" s="151">
        <f t="shared" si="43"/>
        <v>13.088107000000003</v>
      </c>
      <c r="M113" s="154"/>
      <c r="N113" s="109">
        <v>17.539</v>
      </c>
      <c r="O113" s="109">
        <v>22.047</v>
      </c>
      <c r="P113" s="190">
        <f t="shared" si="44"/>
        <v>4.507999999999999</v>
      </c>
      <c r="Q113" s="151">
        <f t="shared" si="45"/>
        <v>271.15619999999996</v>
      </c>
      <c r="R113" s="115">
        <v>62</v>
      </c>
      <c r="S113">
        <f t="shared" si="46"/>
        <v>0.22879869718933782</v>
      </c>
      <c r="T113">
        <f t="shared" si="47"/>
        <v>271.15619999999996</v>
      </c>
    </row>
    <row r="114" spans="1:20" ht="15">
      <c r="A114" s="115">
        <v>63</v>
      </c>
      <c r="B114" s="178">
        <v>46.2</v>
      </c>
      <c r="C114" s="109">
        <v>93.445</v>
      </c>
      <c r="D114" s="109">
        <v>96.56</v>
      </c>
      <c r="E114" s="175">
        <f t="shared" si="37"/>
        <v>3.115000000000009</v>
      </c>
      <c r="F114" s="175">
        <f t="shared" si="38"/>
        <v>8.14700000000002</v>
      </c>
      <c r="G114" s="151">
        <f t="shared" si="39"/>
        <v>333.9455300000008</v>
      </c>
      <c r="H114" s="151">
        <f t="shared" si="40"/>
        <v>208.4817300000005</v>
      </c>
      <c r="I114" s="151">
        <f t="shared" si="36"/>
        <v>125.4638000000003</v>
      </c>
      <c r="J114" s="151">
        <f t="shared" si="41"/>
        <v>333.9455300000008</v>
      </c>
      <c r="K114" s="151">
        <f t="shared" si="42"/>
        <v>0.47586000000000006</v>
      </c>
      <c r="L114" s="151">
        <f t="shared" si="43"/>
        <v>19.505501400000004</v>
      </c>
      <c r="M114" s="154"/>
      <c r="N114" s="109">
        <v>67.654</v>
      </c>
      <c r="O114" s="109">
        <v>72.686</v>
      </c>
      <c r="P114" s="190">
        <f t="shared" si="44"/>
        <v>5.032000000000011</v>
      </c>
      <c r="Q114" s="151">
        <f t="shared" si="45"/>
        <v>302.67480000000063</v>
      </c>
      <c r="R114" s="115">
        <v>63</v>
      </c>
      <c r="S114">
        <f t="shared" si="46"/>
        <v>0.25539375427168376</v>
      </c>
      <c r="T114">
        <f t="shared" si="47"/>
        <v>302.67480000000063</v>
      </c>
    </row>
    <row r="115" spans="1:20" ht="15">
      <c r="A115" s="155">
        <v>64</v>
      </c>
      <c r="B115" s="178">
        <v>34.6</v>
      </c>
      <c r="C115" s="111">
        <v>93.136</v>
      </c>
      <c r="D115" s="111">
        <v>100.367</v>
      </c>
      <c r="E115" s="175">
        <f t="shared" si="37"/>
        <v>7.231000000000009</v>
      </c>
      <c r="F115" s="175">
        <f t="shared" si="38"/>
        <v>14.452000000000012</v>
      </c>
      <c r="G115" s="151">
        <f t="shared" si="39"/>
        <v>592.3874800000006</v>
      </c>
      <c r="H115" s="151">
        <f t="shared" si="40"/>
        <v>369.8266800000003</v>
      </c>
      <c r="I115" s="151">
        <f t="shared" si="36"/>
        <v>222.5608000000002</v>
      </c>
      <c r="J115" s="151">
        <f t="shared" si="41"/>
        <v>592.3874800000006</v>
      </c>
      <c r="K115" s="151">
        <f t="shared" si="42"/>
        <v>0.35638000000000003</v>
      </c>
      <c r="L115" s="151">
        <f t="shared" si="43"/>
        <v>14.608016200000002</v>
      </c>
      <c r="M115" s="154"/>
      <c r="N115" s="109">
        <v>89.711</v>
      </c>
      <c r="O115" s="109">
        <v>96.932</v>
      </c>
      <c r="P115" s="190">
        <f t="shared" si="44"/>
        <v>7.221000000000004</v>
      </c>
      <c r="Q115" s="151">
        <f t="shared" si="45"/>
        <v>434.3431500000002</v>
      </c>
      <c r="R115" s="115">
        <v>64</v>
      </c>
      <c r="S115">
        <f t="shared" si="46"/>
        <v>0.366494097693924</v>
      </c>
      <c r="T115">
        <f t="shared" si="47"/>
        <v>434.3431500000002</v>
      </c>
    </row>
    <row r="116" spans="1:20" ht="15">
      <c r="A116" s="115">
        <v>65</v>
      </c>
      <c r="B116" s="178">
        <v>31.2</v>
      </c>
      <c r="C116" s="111">
        <v>343</v>
      </c>
      <c r="D116" s="111">
        <v>345</v>
      </c>
      <c r="E116" s="175">
        <f t="shared" si="37"/>
        <v>2</v>
      </c>
      <c r="F116" s="175">
        <f t="shared" si="38"/>
        <v>4</v>
      </c>
      <c r="G116" s="151">
        <f t="shared" si="39"/>
        <v>163.96</v>
      </c>
      <c r="H116" s="151">
        <f t="shared" si="40"/>
        <v>102.36</v>
      </c>
      <c r="I116" s="151">
        <f t="shared" si="36"/>
        <v>61.6</v>
      </c>
      <c r="J116" s="151">
        <f t="shared" si="41"/>
        <v>163.96</v>
      </c>
      <c r="K116" s="151">
        <f t="shared" si="42"/>
        <v>0.32136</v>
      </c>
      <c r="L116" s="151">
        <f t="shared" si="43"/>
        <v>13.1725464</v>
      </c>
      <c r="M116" s="154"/>
      <c r="N116" s="111">
        <v>20</v>
      </c>
      <c r="O116" s="111">
        <v>22</v>
      </c>
      <c r="P116" s="190">
        <f t="shared" si="44"/>
        <v>2</v>
      </c>
      <c r="Q116" s="151">
        <f t="shared" si="45"/>
        <v>120.3</v>
      </c>
      <c r="R116" s="115">
        <v>65</v>
      </c>
      <c r="S116">
        <f t="shared" si="46"/>
        <v>0.10150785145933357</v>
      </c>
      <c r="T116">
        <f t="shared" si="47"/>
        <v>120.3</v>
      </c>
    </row>
    <row r="117" spans="1:20" ht="15">
      <c r="A117" s="115">
        <v>66</v>
      </c>
      <c r="B117" s="178">
        <v>30.9</v>
      </c>
      <c r="C117" s="108">
        <v>170.573</v>
      </c>
      <c r="D117" s="108">
        <v>176.5</v>
      </c>
      <c r="E117" s="175">
        <f t="shared" si="37"/>
        <v>5.9269999999999925</v>
      </c>
      <c r="F117" s="175">
        <f t="shared" si="38"/>
        <v>8.486000000000004</v>
      </c>
      <c r="G117" s="151">
        <f t="shared" si="39"/>
        <v>347.84114000000017</v>
      </c>
      <c r="H117" s="151">
        <f t="shared" si="40"/>
        <v>217.1567400000001</v>
      </c>
      <c r="I117" s="151">
        <f t="shared" si="36"/>
        <v>130.68440000000007</v>
      </c>
      <c r="J117" s="151">
        <f t="shared" si="41"/>
        <v>347.84114000000017</v>
      </c>
      <c r="K117" s="151">
        <f t="shared" si="42"/>
        <v>0.31827</v>
      </c>
      <c r="L117" s="151">
        <f t="shared" si="43"/>
        <v>13.0458873</v>
      </c>
      <c r="M117" s="154"/>
      <c r="N117" s="113">
        <v>91.841</v>
      </c>
      <c r="O117" s="113">
        <v>94.4</v>
      </c>
      <c r="P117" s="190">
        <f t="shared" si="44"/>
        <v>2.5590000000000117</v>
      </c>
      <c r="Q117" s="151">
        <f t="shared" si="45"/>
        <v>153.9238500000007</v>
      </c>
      <c r="R117" s="115">
        <v>66</v>
      </c>
      <c r="S117">
        <f t="shared" si="46"/>
        <v>0.1298792959422179</v>
      </c>
      <c r="T117">
        <f t="shared" si="47"/>
        <v>153.9238500000007</v>
      </c>
    </row>
    <row r="118" spans="1:20" ht="15">
      <c r="A118" s="115">
        <v>67</v>
      </c>
      <c r="B118" s="178">
        <v>46.2</v>
      </c>
      <c r="C118" s="109">
        <v>35.697</v>
      </c>
      <c r="D118" s="109">
        <v>36.333</v>
      </c>
      <c r="E118" s="175">
        <f t="shared" si="37"/>
        <v>0.6359999999999957</v>
      </c>
      <c r="F118" s="175">
        <f t="shared" si="38"/>
        <v>0.9349999999999952</v>
      </c>
      <c r="G118" s="151">
        <f t="shared" si="39"/>
        <v>38.325649999999804</v>
      </c>
      <c r="H118" s="151">
        <f t="shared" si="40"/>
        <v>23.926649999999878</v>
      </c>
      <c r="I118" s="151">
        <f t="shared" si="36"/>
        <v>14.398999999999926</v>
      </c>
      <c r="J118" s="151">
        <f t="shared" si="41"/>
        <v>38.325649999999804</v>
      </c>
      <c r="K118" s="151">
        <f t="shared" si="42"/>
        <v>0.47586000000000006</v>
      </c>
      <c r="L118" s="151">
        <f t="shared" si="43"/>
        <v>19.505501400000004</v>
      </c>
      <c r="M118" s="154"/>
      <c r="N118" s="109">
        <v>10.839</v>
      </c>
      <c r="O118" s="109">
        <v>11.138</v>
      </c>
      <c r="P118" s="190">
        <f t="shared" si="44"/>
        <v>0.2989999999999995</v>
      </c>
      <c r="Q118" s="151">
        <f t="shared" si="45"/>
        <v>17.98484999999997</v>
      </c>
      <c r="R118" s="157">
        <v>67</v>
      </c>
      <c r="S118">
        <f t="shared" si="46"/>
        <v>0.015175423793170342</v>
      </c>
      <c r="T118">
        <f t="shared" si="47"/>
        <v>17.98484999999997</v>
      </c>
    </row>
    <row r="119" spans="1:20" ht="15">
      <c r="A119" s="155">
        <v>68</v>
      </c>
      <c r="B119" s="178">
        <v>34.7</v>
      </c>
      <c r="C119" s="109">
        <v>70</v>
      </c>
      <c r="D119" s="112">
        <v>70</v>
      </c>
      <c r="E119" s="175">
        <f t="shared" si="37"/>
        <v>0</v>
      </c>
      <c r="F119" s="175">
        <f t="shared" si="38"/>
        <v>0.6539999999999964</v>
      </c>
      <c r="G119" s="151">
        <f t="shared" si="39"/>
        <v>26.807459999999853</v>
      </c>
      <c r="H119" s="151">
        <f t="shared" si="40"/>
        <v>16.735859999999906</v>
      </c>
      <c r="I119" s="151">
        <f t="shared" si="36"/>
        <v>10.071599999999945</v>
      </c>
      <c r="J119" s="151">
        <f t="shared" si="41"/>
        <v>26.80745999999985</v>
      </c>
      <c r="K119" s="151">
        <f t="shared" si="42"/>
        <v>0.35741000000000006</v>
      </c>
      <c r="L119" s="151">
        <f t="shared" si="43"/>
        <v>14.650235900000004</v>
      </c>
      <c r="M119" s="154"/>
      <c r="N119" s="109">
        <v>70.346</v>
      </c>
      <c r="O119" s="112">
        <v>71</v>
      </c>
      <c r="P119" s="190">
        <f t="shared" si="44"/>
        <v>0.6539999999999964</v>
      </c>
      <c r="Q119" s="151">
        <f t="shared" si="45"/>
        <v>39.33809999999978</v>
      </c>
      <c r="R119" s="115">
        <v>68</v>
      </c>
      <c r="S119">
        <f t="shared" si="46"/>
        <v>0.033193067427201885</v>
      </c>
      <c r="T119">
        <f t="shared" si="47"/>
        <v>39.33809999999977</v>
      </c>
    </row>
    <row r="120" spans="1:20" ht="15">
      <c r="A120" s="192">
        <v>69</v>
      </c>
      <c r="B120" s="178">
        <v>31.7</v>
      </c>
      <c r="C120" s="111">
        <v>31</v>
      </c>
      <c r="D120" s="111">
        <v>31</v>
      </c>
      <c r="E120" s="175">
        <f t="shared" si="37"/>
        <v>0</v>
      </c>
      <c r="F120" s="175">
        <f t="shared" si="38"/>
        <v>0</v>
      </c>
      <c r="G120" s="151">
        <f t="shared" si="39"/>
        <v>0</v>
      </c>
      <c r="H120" s="151">
        <f t="shared" si="40"/>
        <v>0</v>
      </c>
      <c r="I120" s="151">
        <f t="shared" si="36"/>
        <v>0</v>
      </c>
      <c r="J120" s="151">
        <f t="shared" si="41"/>
        <v>0</v>
      </c>
      <c r="K120" s="151">
        <f t="shared" si="42"/>
        <v>0.32651</v>
      </c>
      <c r="L120" s="151">
        <f t="shared" si="43"/>
        <v>13.383644900000002</v>
      </c>
      <c r="M120" s="154"/>
      <c r="N120" s="109">
        <v>30.6</v>
      </c>
      <c r="O120" s="109">
        <v>30.6</v>
      </c>
      <c r="P120" s="190">
        <f t="shared" si="44"/>
        <v>0</v>
      </c>
      <c r="Q120" s="151">
        <f t="shared" si="45"/>
        <v>0</v>
      </c>
      <c r="R120" s="115">
        <v>69</v>
      </c>
      <c r="S120">
        <f t="shared" si="46"/>
        <v>0</v>
      </c>
      <c r="T120">
        <f t="shared" si="47"/>
        <v>0</v>
      </c>
    </row>
    <row r="121" spans="1:20" ht="15">
      <c r="A121" s="153">
        <v>70</v>
      </c>
      <c r="B121" s="193">
        <v>30.9</v>
      </c>
      <c r="C121" s="111">
        <v>37.685</v>
      </c>
      <c r="D121" s="111">
        <v>41.585</v>
      </c>
      <c r="E121" s="175">
        <f t="shared" si="37"/>
        <v>3.8999999999999986</v>
      </c>
      <c r="F121" s="175">
        <f t="shared" si="38"/>
        <v>7.377999999999997</v>
      </c>
      <c r="G121" s="151">
        <f t="shared" si="39"/>
        <v>302.4242199999999</v>
      </c>
      <c r="H121" s="151">
        <f t="shared" si="40"/>
        <v>188.80301999999992</v>
      </c>
      <c r="I121" s="151">
        <f t="shared" si="36"/>
        <v>113.62119999999994</v>
      </c>
      <c r="J121" s="151">
        <f t="shared" si="41"/>
        <v>302.4242199999999</v>
      </c>
      <c r="K121" s="151">
        <f t="shared" si="42"/>
        <v>0.31827</v>
      </c>
      <c r="L121" s="151">
        <f t="shared" si="43"/>
        <v>13.0458873</v>
      </c>
      <c r="M121" s="154"/>
      <c r="N121" s="109">
        <v>30.132</v>
      </c>
      <c r="O121" s="109">
        <v>33.61</v>
      </c>
      <c r="P121" s="190">
        <f t="shared" si="44"/>
        <v>3.477999999999998</v>
      </c>
      <c r="Q121" s="151">
        <f t="shared" si="45"/>
        <v>209.20169999999987</v>
      </c>
      <c r="R121" s="153">
        <v>70</v>
      </c>
      <c r="S121">
        <f t="shared" si="46"/>
        <v>0.17652215368778096</v>
      </c>
      <c r="T121">
        <f t="shared" si="47"/>
        <v>209.20169999999987</v>
      </c>
    </row>
    <row r="122" spans="1:20" ht="15">
      <c r="A122" s="156"/>
      <c r="B122" s="115">
        <f>SUM(B102:B121)</f>
        <v>719.3000000000001</v>
      </c>
      <c r="C122" s="115" t="s">
        <v>10</v>
      </c>
      <c r="D122" s="115"/>
      <c r="E122" s="180">
        <f>SUM(E102:E121)</f>
        <v>87.51799999999994</v>
      </c>
      <c r="F122" s="158">
        <f>SUM(F102:F121)</f>
        <v>148.75699999999995</v>
      </c>
      <c r="G122" s="151">
        <f>SUM(G102:G121)</f>
        <v>6097.54943</v>
      </c>
      <c r="H122" s="151">
        <f aca="true" t="shared" si="48" ref="H122:J122">SUM(H102:H121)</f>
        <v>3806.6916299999984</v>
      </c>
      <c r="I122" s="151">
        <f t="shared" si="48"/>
        <v>2290.8577999999993</v>
      </c>
      <c r="J122" s="151">
        <f t="shared" si="48"/>
        <v>6097.549429999999</v>
      </c>
      <c r="K122" s="151">
        <f t="shared" si="42"/>
        <v>7.408790000000001</v>
      </c>
      <c r="L122" s="151">
        <f t="shared" si="43"/>
        <v>303.68630210000003</v>
      </c>
      <c r="M122" s="154"/>
      <c r="N122" s="115" t="s">
        <v>10</v>
      </c>
      <c r="O122" s="115"/>
      <c r="P122" s="194">
        <f>SUM(P102:P121)</f>
        <v>61.23900000000005</v>
      </c>
      <c r="Q122" s="151">
        <f t="shared" si="45"/>
        <v>3683.5258500000027</v>
      </c>
      <c r="R122" s="147"/>
      <c r="S122">
        <f t="shared" si="46"/>
        <v>3.1081196577590666</v>
      </c>
      <c r="T122">
        <f t="shared" si="47"/>
        <v>3683.525850000003</v>
      </c>
    </row>
    <row r="123" spans="1:20" ht="15.75">
      <c r="A123" s="28"/>
      <c r="B123" s="145"/>
      <c r="C123" s="43"/>
      <c r="D123" s="10" t="s">
        <v>21</v>
      </c>
      <c r="E123" s="10"/>
      <c r="F123" s="67"/>
      <c r="G123" s="10"/>
      <c r="I123" s="10"/>
      <c r="J123" s="10"/>
      <c r="K123" s="15"/>
      <c r="L123" s="200"/>
      <c r="M123" s="15"/>
      <c r="N123" s="10"/>
      <c r="O123" s="10"/>
      <c r="P123" s="10"/>
      <c r="Q123" s="10"/>
      <c r="S123" s="146">
        <f>S122+S85+S52+S23</f>
        <v>9.354050019829057</v>
      </c>
      <c r="T123" s="146">
        <f t="shared" si="47"/>
        <v>11085.76530000001</v>
      </c>
    </row>
    <row r="124" spans="1:17" ht="15.75">
      <c r="A124" s="28"/>
      <c r="B124" s="32"/>
      <c r="C124" s="32"/>
      <c r="D124" s="36" t="s">
        <v>28</v>
      </c>
      <c r="E124" s="89">
        <f>E122+E85+E52+E23</f>
        <v>277.4359999999999</v>
      </c>
      <c r="F124" s="34"/>
      <c r="G124" s="199">
        <f>G122+G85+G52+G23</f>
        <v>18926.640620000006</v>
      </c>
      <c r="H124" s="199">
        <f>H122+H85+H52+H23</f>
        <v>11815.875419999998</v>
      </c>
      <c r="I124" s="144">
        <f>I122+I85+I52+I23</f>
        <v>7110.7652</v>
      </c>
      <c r="J124" s="144">
        <f>J122+J85+J52+J23</f>
        <v>18926.64062</v>
      </c>
      <c r="K124" s="58"/>
      <c r="L124" s="144">
        <f>L122+L85+L52+L23</f>
        <v>1117.8087772000001</v>
      </c>
      <c r="M124" s="58"/>
      <c r="N124" s="32"/>
      <c r="O124" s="28"/>
      <c r="P124" s="34" t="s">
        <v>4</v>
      </c>
      <c r="Q124" s="58" t="s">
        <v>6</v>
      </c>
    </row>
    <row r="125" spans="1:17" ht="15.75">
      <c r="A125" s="28"/>
      <c r="B125" s="137">
        <f>B122+B85+B52+B23</f>
        <v>2647.6</v>
      </c>
      <c r="C125" s="137" t="s">
        <v>10</v>
      </c>
      <c r="D125" s="138" t="s">
        <v>12</v>
      </c>
      <c r="E125" s="136">
        <f>E124+P125</f>
        <v>461.73800000000006</v>
      </c>
      <c r="F125" s="136">
        <f aca="true" t="shared" si="49" ref="F125:K125">F122+F85+F52+F23</f>
        <v>461.73799999999994</v>
      </c>
      <c r="G125" s="139">
        <f t="shared" si="49"/>
        <v>18926.640620000006</v>
      </c>
      <c r="H125" s="139">
        <f t="shared" si="49"/>
        <v>11815.875419999998</v>
      </c>
      <c r="I125" s="139">
        <f t="shared" si="49"/>
        <v>7110.7652</v>
      </c>
      <c r="J125" s="139">
        <f t="shared" si="49"/>
        <v>18926.64062</v>
      </c>
      <c r="K125" s="139">
        <f t="shared" si="49"/>
        <v>27.27028</v>
      </c>
      <c r="L125" s="139">
        <f>G125+L124</f>
        <v>20044.449397200005</v>
      </c>
      <c r="M125" s="140"/>
      <c r="N125" s="19" t="s">
        <v>10</v>
      </c>
      <c r="O125" s="28"/>
      <c r="P125" s="136">
        <f>P122+P85+P52+P23</f>
        <v>184.30200000000013</v>
      </c>
      <c r="Q125" s="88">
        <f>Q122+Q85+Q52+Q23</f>
        <v>11085.765300000008</v>
      </c>
    </row>
    <row r="126" spans="1:17" ht="15.75">
      <c r="A126" s="28"/>
      <c r="B126" s="138"/>
      <c r="C126" s="138" t="s">
        <v>23</v>
      </c>
      <c r="D126" s="138" t="s">
        <v>106</v>
      </c>
      <c r="E126" s="138"/>
      <c r="F126" s="138">
        <v>489</v>
      </c>
      <c r="G126" s="138"/>
      <c r="H126" s="138"/>
      <c r="I126" s="138"/>
      <c r="J126" s="138"/>
      <c r="K126" s="138" t="s">
        <v>24</v>
      </c>
      <c r="L126" s="139">
        <v>20044.11</v>
      </c>
      <c r="M126" s="105"/>
      <c r="N126" s="43"/>
      <c r="O126" s="28" t="s">
        <v>19</v>
      </c>
      <c r="P126" s="28"/>
      <c r="Q126" s="28"/>
    </row>
    <row r="127" spans="1:17" ht="15.75">
      <c r="A127" s="28"/>
      <c r="B127" s="138"/>
      <c r="C127" s="138"/>
      <c r="D127" s="138"/>
      <c r="E127" s="137" t="s">
        <v>22</v>
      </c>
      <c r="F127" s="136">
        <f>F126-F125</f>
        <v>27.262000000000057</v>
      </c>
      <c r="G127" s="138"/>
      <c r="H127" s="138"/>
      <c r="I127" s="138"/>
      <c r="J127" s="138"/>
      <c r="K127" s="141"/>
      <c r="L127" s="139">
        <f>L126-L125</f>
        <v>-0.33939720000489615</v>
      </c>
      <c r="M127" s="105"/>
      <c r="N127" s="54"/>
      <c r="O127" s="28" t="s">
        <v>18</v>
      </c>
      <c r="P127" s="28"/>
      <c r="Q127" s="28"/>
    </row>
    <row r="128" spans="1:17" ht="15.75">
      <c r="A128" s="28"/>
      <c r="B128" s="142"/>
      <c r="C128" s="142"/>
      <c r="D128" s="142"/>
      <c r="E128" s="142" t="s">
        <v>6</v>
      </c>
      <c r="F128" s="17">
        <f>F127*40.99</f>
        <v>1117.4693800000025</v>
      </c>
      <c r="G128" s="142"/>
      <c r="H128" s="142"/>
      <c r="I128" s="142"/>
      <c r="J128" s="142"/>
      <c r="K128" s="143" t="s">
        <v>33</v>
      </c>
      <c r="L128" s="144"/>
      <c r="M128" s="105"/>
      <c r="N128" s="55"/>
      <c r="O128" s="28" t="s">
        <v>17</v>
      </c>
      <c r="P128" s="28"/>
      <c r="Q128" s="28"/>
    </row>
  </sheetData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"/>
  <sheetViews>
    <sheetView workbookViewId="0" topLeftCell="A35">
      <selection activeCell="O52" sqref="O52"/>
    </sheetView>
  </sheetViews>
  <sheetFormatPr defaultColWidth="9.140625" defaultRowHeight="15"/>
  <cols>
    <col min="1" max="1" width="4.8515625" style="0" customWidth="1"/>
    <col min="2" max="2" width="6.28125" style="0" customWidth="1"/>
    <col min="5" max="5" width="7.421875" style="0" customWidth="1"/>
    <col min="6" max="6" width="10.140625" style="0" customWidth="1"/>
    <col min="7" max="7" width="7.8515625" style="0" customWidth="1"/>
    <col min="11" max="11" width="7.7109375" style="0" customWidth="1"/>
    <col min="12" max="12" width="7.28125" style="0" customWidth="1"/>
    <col min="13" max="13" width="2.7109375" style="0" customWidth="1"/>
    <col min="15" max="15" width="10.00390625" style="0" customWidth="1"/>
    <col min="18" max="18" width="4.7109375" style="0" customWidth="1"/>
  </cols>
  <sheetData>
    <row r="1" spans="1:20" ht="15">
      <c r="A1" s="146" t="s">
        <v>5</v>
      </c>
      <c r="B1" s="146"/>
      <c r="C1" s="146"/>
      <c r="D1" s="115" t="s">
        <v>117</v>
      </c>
      <c r="E1" s="146" t="s">
        <v>31</v>
      </c>
      <c r="F1" s="146"/>
      <c r="G1" s="115" t="s">
        <v>6</v>
      </c>
      <c r="H1" s="115" t="s">
        <v>27</v>
      </c>
      <c r="I1" s="115" t="s">
        <v>26</v>
      </c>
      <c r="J1" s="115" t="s">
        <v>6</v>
      </c>
      <c r="K1" s="115" t="s">
        <v>29</v>
      </c>
      <c r="L1" s="115" t="s">
        <v>6</v>
      </c>
      <c r="M1" s="146"/>
      <c r="N1" s="146" t="s">
        <v>8</v>
      </c>
      <c r="O1" s="146"/>
      <c r="P1" s="115" t="s">
        <v>117</v>
      </c>
      <c r="Q1" s="146" t="s">
        <v>31</v>
      </c>
      <c r="R1" s="147"/>
      <c r="S1" s="165" t="s">
        <v>115</v>
      </c>
      <c r="T1">
        <v>9.35405</v>
      </c>
    </row>
    <row r="2" spans="1:20" ht="15">
      <c r="A2" s="115" t="s">
        <v>0</v>
      </c>
      <c r="B2" s="115" t="s">
        <v>1</v>
      </c>
      <c r="C2" s="115" t="s">
        <v>2</v>
      </c>
      <c r="D2" s="115" t="s">
        <v>3</v>
      </c>
      <c r="E2" s="148" t="s">
        <v>4</v>
      </c>
      <c r="F2" s="148" t="s">
        <v>11</v>
      </c>
      <c r="G2" s="115">
        <v>40.99</v>
      </c>
      <c r="H2" s="115">
        <v>25.59</v>
      </c>
      <c r="I2" s="115">
        <v>15.4</v>
      </c>
      <c r="J2" s="115" t="s">
        <v>14</v>
      </c>
      <c r="K2" s="115">
        <v>0.01858</v>
      </c>
      <c r="L2" s="115" t="s">
        <v>22</v>
      </c>
      <c r="M2" s="146"/>
      <c r="N2" s="115" t="s">
        <v>2</v>
      </c>
      <c r="O2" s="115" t="s">
        <v>25</v>
      </c>
      <c r="P2" s="148" t="s">
        <v>4</v>
      </c>
      <c r="Q2" s="115">
        <v>60.15</v>
      </c>
      <c r="R2" s="115" t="s">
        <v>0</v>
      </c>
      <c r="T2">
        <v>0.00353303</v>
      </c>
    </row>
    <row r="3" spans="1:21" ht="15">
      <c r="A3" s="149">
        <v>1</v>
      </c>
      <c r="B3" s="115">
        <v>31.3</v>
      </c>
      <c r="C3" s="113">
        <v>50.004</v>
      </c>
      <c r="D3" s="113">
        <v>52.46</v>
      </c>
      <c r="E3" s="109">
        <f>D3-C3</f>
        <v>2.456000000000003</v>
      </c>
      <c r="F3" s="109">
        <f>E3+P3</f>
        <v>4.454000000000001</v>
      </c>
      <c r="G3" s="150">
        <f>40.99*F3</f>
        <v>182.56946000000002</v>
      </c>
      <c r="H3" s="150">
        <f>25.59*F3</f>
        <v>113.97786000000002</v>
      </c>
      <c r="I3" s="150">
        <f aca="true" t="shared" si="0" ref="I3:I23">15.4*F3</f>
        <v>68.59160000000001</v>
      </c>
      <c r="J3" s="150">
        <f>H3+I3</f>
        <v>182.56946000000005</v>
      </c>
      <c r="K3" s="151">
        <f>0.01858*B3</f>
        <v>0.581554</v>
      </c>
      <c r="L3" s="151">
        <f>40.99*K3</f>
        <v>23.83789846</v>
      </c>
      <c r="M3" s="152"/>
      <c r="N3" s="109">
        <v>45.682</v>
      </c>
      <c r="O3" s="109">
        <v>47.68</v>
      </c>
      <c r="P3" s="109">
        <f>O3-N3</f>
        <v>1.9979999999999976</v>
      </c>
      <c r="Q3" s="151">
        <f>60.15*P3</f>
        <v>120.17969999999985</v>
      </c>
      <c r="R3" s="153">
        <v>1</v>
      </c>
      <c r="S3">
        <f>Q3/1185.13</f>
        <v>0.10140634360787411</v>
      </c>
      <c r="T3">
        <f>1185.13*S3</f>
        <v>120.17969999999985</v>
      </c>
      <c r="U3" t="s">
        <v>6</v>
      </c>
    </row>
    <row r="4" spans="1:20" ht="15">
      <c r="A4" s="149">
        <v>2</v>
      </c>
      <c r="B4" s="115">
        <v>31.1</v>
      </c>
      <c r="C4" s="113">
        <v>48.675</v>
      </c>
      <c r="D4" s="113">
        <v>52.178</v>
      </c>
      <c r="E4" s="109">
        <f aca="true" t="shared" si="1" ref="E4:E22">D4-C4</f>
        <v>3.503</v>
      </c>
      <c r="F4" s="109">
        <f aca="true" t="shared" si="2" ref="F4:F22">E4+P4</f>
        <v>7.054000000000016</v>
      </c>
      <c r="G4" s="150">
        <f aca="true" t="shared" si="3" ref="G4:G22">40.99*F4</f>
        <v>289.1434600000007</v>
      </c>
      <c r="H4" s="150">
        <f aca="true" t="shared" si="4" ref="H4:H23">25.59*F4</f>
        <v>180.5118600000004</v>
      </c>
      <c r="I4" s="150">
        <f t="shared" si="0"/>
        <v>108.63160000000025</v>
      </c>
      <c r="J4" s="150">
        <f aca="true" t="shared" si="5" ref="J4:J23">H4+I4</f>
        <v>289.1434600000007</v>
      </c>
      <c r="K4" s="151">
        <f aca="true" t="shared" si="6" ref="K4:K23">0.01858*B4</f>
        <v>0.577838</v>
      </c>
      <c r="L4" s="151">
        <f aca="true" t="shared" si="7" ref="L4:L23">40.99*K4</f>
        <v>23.68557962</v>
      </c>
      <c r="M4" s="154"/>
      <c r="N4" s="111">
        <v>130.172</v>
      </c>
      <c r="O4" s="111">
        <v>133.723</v>
      </c>
      <c r="P4" s="109">
        <f aca="true" t="shared" si="8" ref="P4:P22">O4-N4</f>
        <v>3.551000000000016</v>
      </c>
      <c r="Q4" s="151">
        <f aca="true" t="shared" si="9" ref="Q4:Q23">60.15*P4</f>
        <v>213.59265000000096</v>
      </c>
      <c r="R4" s="153">
        <v>2</v>
      </c>
      <c r="S4">
        <f aca="true" t="shared" si="10" ref="S4:S22">Q4/1185.13</f>
        <v>0.18022719026604755</v>
      </c>
      <c r="T4">
        <f aca="true" t="shared" si="11" ref="T4:T23">1185.13*S4</f>
        <v>213.59265000000096</v>
      </c>
    </row>
    <row r="5" spans="1:20" ht="15">
      <c r="A5" s="115">
        <v>3</v>
      </c>
      <c r="B5" s="115">
        <v>34.7</v>
      </c>
      <c r="C5" s="109">
        <v>180.11</v>
      </c>
      <c r="D5" s="109">
        <v>182.791</v>
      </c>
      <c r="E5" s="109">
        <f t="shared" si="1"/>
        <v>2.680999999999983</v>
      </c>
      <c r="F5" s="109">
        <f t="shared" si="2"/>
        <v>3.9229999999999734</v>
      </c>
      <c r="G5" s="150">
        <f t="shared" si="3"/>
        <v>160.8037699999989</v>
      </c>
      <c r="H5" s="150">
        <f t="shared" si="4"/>
        <v>100.38956999999932</v>
      </c>
      <c r="I5" s="150">
        <f t="shared" si="0"/>
        <v>60.41419999999959</v>
      </c>
      <c r="J5" s="150">
        <f t="shared" si="5"/>
        <v>160.8037699999989</v>
      </c>
      <c r="K5" s="151">
        <f t="shared" si="6"/>
        <v>0.644726</v>
      </c>
      <c r="L5" s="151">
        <f t="shared" si="7"/>
        <v>26.42731874</v>
      </c>
      <c r="M5" s="154"/>
      <c r="N5" s="109">
        <v>197.5</v>
      </c>
      <c r="O5" s="109">
        <v>198.742</v>
      </c>
      <c r="P5" s="109">
        <f t="shared" si="8"/>
        <v>1.2419999999999902</v>
      </c>
      <c r="Q5" s="151">
        <f t="shared" si="9"/>
        <v>74.70629999999942</v>
      </c>
      <c r="R5" s="115">
        <v>3</v>
      </c>
      <c r="S5">
        <f t="shared" si="10"/>
        <v>0.06303637575624566</v>
      </c>
      <c r="T5">
        <f t="shared" si="11"/>
        <v>74.70629999999942</v>
      </c>
    </row>
    <row r="6" spans="1:20" ht="15">
      <c r="A6" s="155">
        <v>4</v>
      </c>
      <c r="B6" s="115">
        <v>45.9</v>
      </c>
      <c r="C6" s="111">
        <v>54.917</v>
      </c>
      <c r="D6" s="111">
        <v>58.861</v>
      </c>
      <c r="E6" s="109">
        <f t="shared" si="1"/>
        <v>3.9439999999999955</v>
      </c>
      <c r="F6" s="109">
        <f t="shared" si="2"/>
        <v>6.7209999999999965</v>
      </c>
      <c r="G6" s="150">
        <f t="shared" si="3"/>
        <v>275.4937899999999</v>
      </c>
      <c r="H6" s="150">
        <f t="shared" si="4"/>
        <v>171.9903899999999</v>
      </c>
      <c r="I6" s="150">
        <f t="shared" si="0"/>
        <v>103.50339999999994</v>
      </c>
      <c r="J6" s="150">
        <f t="shared" si="5"/>
        <v>275.4937899999999</v>
      </c>
      <c r="K6" s="151">
        <f t="shared" si="6"/>
        <v>0.852822</v>
      </c>
      <c r="L6" s="151">
        <f t="shared" si="7"/>
        <v>34.95717378</v>
      </c>
      <c r="M6" s="154"/>
      <c r="N6" s="111">
        <v>50.42</v>
      </c>
      <c r="O6" s="111">
        <v>53.197</v>
      </c>
      <c r="P6" s="109">
        <f t="shared" si="8"/>
        <v>2.777000000000001</v>
      </c>
      <c r="Q6" s="151">
        <f t="shared" si="9"/>
        <v>167.03655000000006</v>
      </c>
      <c r="R6" s="115">
        <v>4</v>
      </c>
      <c r="S6">
        <f t="shared" si="10"/>
        <v>0.1409436517512847</v>
      </c>
      <c r="T6">
        <f t="shared" si="11"/>
        <v>167.03655000000006</v>
      </c>
    </row>
    <row r="7" spans="1:20" ht="15">
      <c r="A7" s="153">
        <v>5</v>
      </c>
      <c r="B7" s="156">
        <v>31</v>
      </c>
      <c r="C7" s="112">
        <v>152</v>
      </c>
      <c r="D7" s="111">
        <v>152</v>
      </c>
      <c r="E7" s="109">
        <f t="shared" si="1"/>
        <v>0</v>
      </c>
      <c r="F7" s="109">
        <f t="shared" si="2"/>
        <v>0.32399999999998386</v>
      </c>
      <c r="G7" s="150">
        <f t="shared" si="3"/>
        <v>13.280759999999338</v>
      </c>
      <c r="H7" s="150">
        <f t="shared" si="4"/>
        <v>8.291159999999588</v>
      </c>
      <c r="I7" s="150">
        <f t="shared" si="0"/>
        <v>4.989599999999752</v>
      </c>
      <c r="J7" s="150">
        <f t="shared" si="5"/>
        <v>13.28075999999934</v>
      </c>
      <c r="K7" s="151">
        <f t="shared" si="6"/>
        <v>0.5759799999999999</v>
      </c>
      <c r="L7" s="151">
        <f t="shared" si="7"/>
        <v>23.6094202</v>
      </c>
      <c r="M7" s="154"/>
      <c r="N7" s="111">
        <v>216.888</v>
      </c>
      <c r="O7" s="111">
        <v>217.212</v>
      </c>
      <c r="P7" s="109">
        <f t="shared" si="8"/>
        <v>0.32399999999998386</v>
      </c>
      <c r="Q7" s="151">
        <f t="shared" si="9"/>
        <v>19.48859999999903</v>
      </c>
      <c r="R7" s="153">
        <v>5</v>
      </c>
      <c r="S7">
        <f t="shared" si="10"/>
        <v>0.01644427193641122</v>
      </c>
      <c r="T7">
        <f t="shared" si="11"/>
        <v>19.488599999999032</v>
      </c>
    </row>
    <row r="8" spans="1:20" ht="15">
      <c r="A8" s="153">
        <v>6</v>
      </c>
      <c r="B8" s="115">
        <v>31.2</v>
      </c>
      <c r="C8" s="111">
        <v>16.732</v>
      </c>
      <c r="D8" s="111">
        <v>18.858</v>
      </c>
      <c r="E8" s="109">
        <f t="shared" si="1"/>
        <v>2.1260000000000012</v>
      </c>
      <c r="F8" s="109">
        <f t="shared" si="2"/>
        <v>3.824</v>
      </c>
      <c r="G8" s="150">
        <f t="shared" si="3"/>
        <v>156.74576</v>
      </c>
      <c r="H8" s="150">
        <f t="shared" si="4"/>
        <v>97.85615999999999</v>
      </c>
      <c r="I8" s="150">
        <f t="shared" si="0"/>
        <v>58.8896</v>
      </c>
      <c r="J8" s="150">
        <f t="shared" si="5"/>
        <v>156.74576</v>
      </c>
      <c r="K8" s="151">
        <f t="shared" si="6"/>
        <v>0.579696</v>
      </c>
      <c r="L8" s="151">
        <f t="shared" si="7"/>
        <v>23.761739040000002</v>
      </c>
      <c r="M8" s="154"/>
      <c r="N8" s="111">
        <v>10.329</v>
      </c>
      <c r="O8" s="111">
        <v>12.027</v>
      </c>
      <c r="P8" s="109">
        <f t="shared" si="8"/>
        <v>1.6979999999999986</v>
      </c>
      <c r="Q8" s="151">
        <f t="shared" si="9"/>
        <v>102.13469999999991</v>
      </c>
      <c r="R8" s="153">
        <v>6</v>
      </c>
      <c r="S8">
        <f t="shared" si="10"/>
        <v>0.08618016588897412</v>
      </c>
      <c r="T8">
        <f t="shared" si="11"/>
        <v>102.13469999999991</v>
      </c>
    </row>
    <row r="9" spans="1:20" ht="15">
      <c r="A9" s="115">
        <v>7</v>
      </c>
      <c r="B9" s="115">
        <v>34.6</v>
      </c>
      <c r="C9" s="111">
        <v>117.59</v>
      </c>
      <c r="D9" s="111">
        <v>124.512</v>
      </c>
      <c r="E9" s="109">
        <f t="shared" si="1"/>
        <v>6.921999999999997</v>
      </c>
      <c r="F9" s="109">
        <f t="shared" si="2"/>
        <v>11.828000000000003</v>
      </c>
      <c r="G9" s="150">
        <f t="shared" si="3"/>
        <v>484.8297200000001</v>
      </c>
      <c r="H9" s="150">
        <f t="shared" si="4"/>
        <v>302.67852000000005</v>
      </c>
      <c r="I9" s="150">
        <f t="shared" si="0"/>
        <v>182.15120000000005</v>
      </c>
      <c r="J9" s="150">
        <f t="shared" si="5"/>
        <v>484.82972000000007</v>
      </c>
      <c r="K9" s="151">
        <f t="shared" si="6"/>
        <v>0.642868</v>
      </c>
      <c r="L9" s="151">
        <f t="shared" si="7"/>
        <v>26.35115932</v>
      </c>
      <c r="M9" s="154"/>
      <c r="N9" s="109">
        <v>74.009</v>
      </c>
      <c r="O9" s="109">
        <v>78.915</v>
      </c>
      <c r="P9" s="109">
        <f t="shared" si="8"/>
        <v>4.906000000000006</v>
      </c>
      <c r="Q9" s="151">
        <f t="shared" si="9"/>
        <v>295.09590000000037</v>
      </c>
      <c r="R9" s="153">
        <v>7</v>
      </c>
      <c r="S9">
        <f t="shared" si="10"/>
        <v>0.24899875962974555</v>
      </c>
      <c r="T9">
        <f t="shared" si="11"/>
        <v>295.09590000000037</v>
      </c>
    </row>
    <row r="10" spans="1:20" ht="15">
      <c r="A10" s="153">
        <v>8</v>
      </c>
      <c r="B10" s="115">
        <v>45.9</v>
      </c>
      <c r="C10" s="111">
        <v>0.8</v>
      </c>
      <c r="D10" s="111">
        <v>1.582</v>
      </c>
      <c r="E10" s="109">
        <f t="shared" si="1"/>
        <v>0.782</v>
      </c>
      <c r="F10" s="109">
        <f t="shared" si="2"/>
        <v>1.066</v>
      </c>
      <c r="G10" s="150">
        <f t="shared" si="3"/>
        <v>43.69534</v>
      </c>
      <c r="H10" s="150">
        <f t="shared" si="4"/>
        <v>27.278940000000002</v>
      </c>
      <c r="I10" s="150">
        <f t="shared" si="0"/>
        <v>16.416400000000003</v>
      </c>
      <c r="J10" s="150">
        <f t="shared" si="5"/>
        <v>43.69534</v>
      </c>
      <c r="K10" s="151">
        <f t="shared" si="6"/>
        <v>0.852822</v>
      </c>
      <c r="L10" s="151">
        <f t="shared" si="7"/>
        <v>34.95717378</v>
      </c>
      <c r="M10" s="154"/>
      <c r="N10" s="109">
        <v>0.8</v>
      </c>
      <c r="O10" s="109">
        <v>1.084</v>
      </c>
      <c r="P10" s="109">
        <f t="shared" si="8"/>
        <v>0.28400000000000003</v>
      </c>
      <c r="Q10" s="151">
        <f t="shared" si="9"/>
        <v>17.082600000000003</v>
      </c>
      <c r="R10" s="153">
        <v>8</v>
      </c>
      <c r="S10">
        <f t="shared" si="10"/>
        <v>0.014414114907225368</v>
      </c>
      <c r="T10">
        <f t="shared" si="11"/>
        <v>17.082600000000003</v>
      </c>
    </row>
    <row r="11" spans="1:20" ht="15">
      <c r="A11" s="115">
        <v>9</v>
      </c>
      <c r="B11" s="115">
        <v>31.1</v>
      </c>
      <c r="C11" s="109">
        <v>5.564</v>
      </c>
      <c r="D11" s="109">
        <v>5.882</v>
      </c>
      <c r="E11" s="109">
        <f t="shared" si="1"/>
        <v>0.3179999999999996</v>
      </c>
      <c r="F11" s="109">
        <f t="shared" si="2"/>
        <v>1.3279999999999994</v>
      </c>
      <c r="G11" s="150">
        <f t="shared" si="3"/>
        <v>54.43471999999998</v>
      </c>
      <c r="H11" s="150">
        <f t="shared" si="4"/>
        <v>33.983519999999984</v>
      </c>
      <c r="I11" s="150">
        <f t="shared" si="0"/>
        <v>20.451199999999993</v>
      </c>
      <c r="J11" s="150">
        <f t="shared" si="5"/>
        <v>54.43471999999998</v>
      </c>
      <c r="K11" s="151">
        <f t="shared" si="6"/>
        <v>0.577838</v>
      </c>
      <c r="L11" s="151">
        <f t="shared" si="7"/>
        <v>23.68557962</v>
      </c>
      <c r="M11" s="154"/>
      <c r="N11" s="109">
        <v>12.48</v>
      </c>
      <c r="O11" s="109">
        <v>13.49</v>
      </c>
      <c r="P11" s="109">
        <f t="shared" si="8"/>
        <v>1.0099999999999998</v>
      </c>
      <c r="Q11" s="151">
        <f t="shared" si="9"/>
        <v>60.751499999999986</v>
      </c>
      <c r="R11" s="115">
        <v>9</v>
      </c>
      <c r="S11">
        <f t="shared" si="10"/>
        <v>0.05126146498696344</v>
      </c>
      <c r="T11">
        <f t="shared" si="11"/>
        <v>60.751499999999986</v>
      </c>
    </row>
    <row r="12" spans="1:20" ht="15">
      <c r="A12" s="115">
        <v>10</v>
      </c>
      <c r="B12" s="115">
        <v>31.2</v>
      </c>
      <c r="C12" s="111">
        <v>31.594</v>
      </c>
      <c r="D12" s="111">
        <v>32.357</v>
      </c>
      <c r="E12" s="109">
        <f t="shared" si="1"/>
        <v>0.7629999999999981</v>
      </c>
      <c r="F12" s="109">
        <f t="shared" si="2"/>
        <v>1.9010000000000034</v>
      </c>
      <c r="G12" s="150">
        <f t="shared" si="3"/>
        <v>77.92199000000014</v>
      </c>
      <c r="H12" s="150">
        <f t="shared" si="4"/>
        <v>48.64659000000009</v>
      </c>
      <c r="I12" s="150">
        <f t="shared" si="0"/>
        <v>29.27540000000005</v>
      </c>
      <c r="J12" s="150">
        <f t="shared" si="5"/>
        <v>77.92199000000014</v>
      </c>
      <c r="K12" s="151">
        <f t="shared" si="6"/>
        <v>0.579696</v>
      </c>
      <c r="L12" s="151">
        <f t="shared" si="7"/>
        <v>23.761739040000002</v>
      </c>
      <c r="M12" s="154"/>
      <c r="N12" s="109">
        <v>34.657</v>
      </c>
      <c r="O12" s="109">
        <v>35.795</v>
      </c>
      <c r="P12" s="109">
        <f t="shared" si="8"/>
        <v>1.1380000000000052</v>
      </c>
      <c r="Q12" s="151">
        <f t="shared" si="9"/>
        <v>68.45070000000031</v>
      </c>
      <c r="R12" s="115">
        <v>10</v>
      </c>
      <c r="S12">
        <f t="shared" si="10"/>
        <v>0.057757967480361064</v>
      </c>
      <c r="T12">
        <f t="shared" si="11"/>
        <v>68.45070000000031</v>
      </c>
    </row>
    <row r="13" spans="1:20" ht="15">
      <c r="A13" s="115">
        <v>11</v>
      </c>
      <c r="B13" s="115">
        <v>34.9</v>
      </c>
      <c r="C13" s="111">
        <v>79.63</v>
      </c>
      <c r="D13" s="111">
        <v>81.906</v>
      </c>
      <c r="E13" s="109">
        <f t="shared" si="1"/>
        <v>2.2760000000000105</v>
      </c>
      <c r="F13" s="109">
        <f t="shared" si="2"/>
        <v>4.171000000000014</v>
      </c>
      <c r="G13" s="150">
        <f t="shared" si="3"/>
        <v>170.96929000000057</v>
      </c>
      <c r="H13" s="150">
        <f t="shared" si="4"/>
        <v>106.73589000000035</v>
      </c>
      <c r="I13" s="150">
        <f t="shared" si="0"/>
        <v>64.23340000000022</v>
      </c>
      <c r="J13" s="150">
        <f t="shared" si="5"/>
        <v>170.96929000000057</v>
      </c>
      <c r="K13" s="151">
        <f t="shared" si="6"/>
        <v>0.648442</v>
      </c>
      <c r="L13" s="151">
        <f t="shared" si="7"/>
        <v>26.57963758</v>
      </c>
      <c r="M13" s="154"/>
      <c r="N13" s="109">
        <v>56.372</v>
      </c>
      <c r="O13" s="109">
        <v>58.267</v>
      </c>
      <c r="P13" s="109">
        <f t="shared" si="8"/>
        <v>1.8950000000000031</v>
      </c>
      <c r="Q13" s="151">
        <f t="shared" si="9"/>
        <v>113.98425000000019</v>
      </c>
      <c r="R13" s="115">
        <v>11</v>
      </c>
      <c r="S13">
        <f t="shared" si="10"/>
        <v>0.0961786892577187</v>
      </c>
      <c r="T13">
        <f t="shared" si="11"/>
        <v>113.98425000000017</v>
      </c>
    </row>
    <row r="14" spans="1:20" ht="15">
      <c r="A14" s="155">
        <v>12</v>
      </c>
      <c r="B14" s="115">
        <v>46.6</v>
      </c>
      <c r="C14" s="111">
        <v>136.826</v>
      </c>
      <c r="D14" s="111">
        <v>141.841</v>
      </c>
      <c r="E14" s="109">
        <f t="shared" si="1"/>
        <v>5.015000000000015</v>
      </c>
      <c r="F14" s="109">
        <f t="shared" si="2"/>
        <v>10.973000000000013</v>
      </c>
      <c r="G14" s="150">
        <f t="shared" si="3"/>
        <v>449.7832700000006</v>
      </c>
      <c r="H14" s="150">
        <f t="shared" si="4"/>
        <v>280.7990700000003</v>
      </c>
      <c r="I14" s="150">
        <f t="shared" si="0"/>
        <v>168.98420000000021</v>
      </c>
      <c r="J14" s="150">
        <f t="shared" si="5"/>
        <v>449.7832700000005</v>
      </c>
      <c r="K14" s="151">
        <f t="shared" si="6"/>
        <v>0.865828</v>
      </c>
      <c r="L14" s="151">
        <f t="shared" si="7"/>
        <v>35.49028972000001</v>
      </c>
      <c r="M14" s="154"/>
      <c r="N14" s="111">
        <v>113.153</v>
      </c>
      <c r="O14" s="111">
        <v>119.111</v>
      </c>
      <c r="P14" s="109">
        <f t="shared" si="8"/>
        <v>5.957999999999998</v>
      </c>
      <c r="Q14" s="151">
        <f t="shared" si="9"/>
        <v>358.3736999999999</v>
      </c>
      <c r="R14" s="115">
        <v>12</v>
      </c>
      <c r="S14">
        <f t="shared" si="10"/>
        <v>0.30239188949735457</v>
      </c>
      <c r="T14">
        <f t="shared" si="11"/>
        <v>358.3736999999999</v>
      </c>
    </row>
    <row r="15" spans="1:22" ht="15">
      <c r="A15" s="155">
        <v>13</v>
      </c>
      <c r="B15" s="115">
        <v>31.7</v>
      </c>
      <c r="C15" s="111">
        <v>10.1</v>
      </c>
      <c r="D15" s="111">
        <v>10.1</v>
      </c>
      <c r="E15" s="109">
        <f t="shared" si="1"/>
        <v>0</v>
      </c>
      <c r="F15" s="109">
        <f t="shared" si="2"/>
        <v>0.777000000000001</v>
      </c>
      <c r="G15" s="150">
        <f t="shared" si="3"/>
        <v>31.849230000000045</v>
      </c>
      <c r="H15" s="150">
        <f t="shared" si="4"/>
        <v>19.883430000000025</v>
      </c>
      <c r="I15" s="150">
        <f t="shared" si="0"/>
        <v>11.965800000000016</v>
      </c>
      <c r="J15" s="150">
        <f t="shared" si="5"/>
        <v>31.84923000000004</v>
      </c>
      <c r="K15" s="151">
        <f t="shared" si="6"/>
        <v>0.588986</v>
      </c>
      <c r="L15" s="151">
        <f t="shared" si="7"/>
        <v>24.14253614</v>
      </c>
      <c r="M15" s="154"/>
      <c r="N15" s="109">
        <v>19.508</v>
      </c>
      <c r="O15" s="109">
        <v>20.285</v>
      </c>
      <c r="P15" s="109">
        <f t="shared" si="8"/>
        <v>0.777000000000001</v>
      </c>
      <c r="Q15" s="151">
        <f t="shared" si="9"/>
        <v>46.73655000000006</v>
      </c>
      <c r="R15" s="115">
        <v>13</v>
      </c>
      <c r="S15">
        <f t="shared" si="10"/>
        <v>0.03943580029195114</v>
      </c>
      <c r="T15">
        <f t="shared" si="11"/>
        <v>46.73655000000006</v>
      </c>
      <c r="U15">
        <v>10.1</v>
      </c>
      <c r="V15">
        <v>16</v>
      </c>
    </row>
    <row r="16" spans="1:21" ht="15">
      <c r="A16" s="115">
        <v>14</v>
      </c>
      <c r="B16" s="115">
        <v>31.2</v>
      </c>
      <c r="C16" s="111">
        <v>29.521</v>
      </c>
      <c r="D16" s="111">
        <v>31.55</v>
      </c>
      <c r="E16" s="109">
        <f t="shared" si="1"/>
        <v>2.029</v>
      </c>
      <c r="F16" s="109">
        <f t="shared" si="2"/>
        <v>3.2590000000000003</v>
      </c>
      <c r="G16" s="150">
        <f t="shared" si="3"/>
        <v>133.58641000000003</v>
      </c>
      <c r="H16" s="150">
        <f t="shared" si="4"/>
        <v>83.39781</v>
      </c>
      <c r="I16" s="150">
        <f t="shared" si="0"/>
        <v>50.18860000000001</v>
      </c>
      <c r="J16" s="150">
        <f t="shared" si="5"/>
        <v>133.58641</v>
      </c>
      <c r="K16" s="151">
        <f t="shared" si="6"/>
        <v>0.579696</v>
      </c>
      <c r="L16" s="151">
        <f t="shared" si="7"/>
        <v>23.761739040000002</v>
      </c>
      <c r="M16" s="154"/>
      <c r="N16" s="109">
        <v>19.68</v>
      </c>
      <c r="O16" s="109">
        <v>20.91</v>
      </c>
      <c r="P16" s="109">
        <f t="shared" si="8"/>
        <v>1.2300000000000004</v>
      </c>
      <c r="Q16" s="151">
        <f t="shared" si="9"/>
        <v>73.98450000000003</v>
      </c>
      <c r="R16" s="115">
        <v>14</v>
      </c>
      <c r="S16">
        <f t="shared" si="10"/>
        <v>0.06242732864749016</v>
      </c>
      <c r="T16">
        <f t="shared" si="11"/>
        <v>73.98450000000003</v>
      </c>
      <c r="U16">
        <v>315.12</v>
      </c>
    </row>
    <row r="17" spans="1:20" ht="15">
      <c r="A17" s="115">
        <v>15</v>
      </c>
      <c r="B17" s="115">
        <v>35.1</v>
      </c>
      <c r="C17" s="109">
        <v>17.796</v>
      </c>
      <c r="D17" s="109">
        <v>18</v>
      </c>
      <c r="E17" s="109">
        <f t="shared" si="1"/>
        <v>0.20400000000000063</v>
      </c>
      <c r="F17" s="109">
        <f t="shared" si="2"/>
        <v>2.3689999999999998</v>
      </c>
      <c r="G17" s="150">
        <f t="shared" si="3"/>
        <v>97.10530999999999</v>
      </c>
      <c r="H17" s="150">
        <f t="shared" si="4"/>
        <v>60.62270999999999</v>
      </c>
      <c r="I17" s="150">
        <f t="shared" si="0"/>
        <v>36.4826</v>
      </c>
      <c r="J17" s="150">
        <f t="shared" si="5"/>
        <v>97.10530999999999</v>
      </c>
      <c r="K17" s="151">
        <f t="shared" si="6"/>
        <v>0.652158</v>
      </c>
      <c r="L17" s="151">
        <f t="shared" si="7"/>
        <v>26.731956420000003</v>
      </c>
      <c r="M17" s="154"/>
      <c r="N17" s="109">
        <v>32.835</v>
      </c>
      <c r="O17" s="109">
        <v>35</v>
      </c>
      <c r="P17" s="109">
        <f t="shared" si="8"/>
        <v>2.164999999999999</v>
      </c>
      <c r="Q17" s="151">
        <f t="shared" si="9"/>
        <v>130.22474999999994</v>
      </c>
      <c r="R17" s="115">
        <v>15</v>
      </c>
      <c r="S17">
        <f t="shared" si="10"/>
        <v>0.10988224920472854</v>
      </c>
      <c r="T17">
        <f t="shared" si="11"/>
        <v>130.22474999999994</v>
      </c>
    </row>
    <row r="18" spans="1:20" ht="15">
      <c r="A18" s="115">
        <v>16</v>
      </c>
      <c r="B18" s="115">
        <v>47.3</v>
      </c>
      <c r="C18" s="111">
        <v>168.316</v>
      </c>
      <c r="D18" s="111">
        <v>172.69</v>
      </c>
      <c r="E18" s="109">
        <f t="shared" si="1"/>
        <v>4.373999999999995</v>
      </c>
      <c r="F18" s="109">
        <f t="shared" si="2"/>
        <v>8.777999999999992</v>
      </c>
      <c r="G18" s="150">
        <f t="shared" si="3"/>
        <v>359.8102199999997</v>
      </c>
      <c r="H18" s="150">
        <f t="shared" si="4"/>
        <v>224.62901999999977</v>
      </c>
      <c r="I18" s="150">
        <f t="shared" si="0"/>
        <v>135.18119999999988</v>
      </c>
      <c r="J18" s="150">
        <f t="shared" si="5"/>
        <v>359.8102199999996</v>
      </c>
      <c r="K18" s="151">
        <f t="shared" si="6"/>
        <v>0.8788339999999999</v>
      </c>
      <c r="L18" s="151">
        <f t="shared" si="7"/>
        <v>36.023405659999995</v>
      </c>
      <c r="M18" s="154"/>
      <c r="N18" s="111">
        <v>187.217</v>
      </c>
      <c r="O18" s="111">
        <v>191.621</v>
      </c>
      <c r="P18" s="109">
        <f t="shared" si="8"/>
        <v>4.403999999999996</v>
      </c>
      <c r="Q18" s="151">
        <f t="shared" si="9"/>
        <v>264.90059999999977</v>
      </c>
      <c r="R18" s="115">
        <v>16</v>
      </c>
      <c r="S18">
        <f t="shared" si="10"/>
        <v>0.22352028891345233</v>
      </c>
      <c r="T18">
        <f t="shared" si="11"/>
        <v>264.90059999999977</v>
      </c>
    </row>
    <row r="19" spans="1:20" ht="15">
      <c r="A19" s="153">
        <v>17</v>
      </c>
      <c r="B19" s="156">
        <v>31.7</v>
      </c>
      <c r="C19" s="111">
        <v>23.365</v>
      </c>
      <c r="D19" s="111">
        <v>24.367</v>
      </c>
      <c r="E19" s="109">
        <f t="shared" si="1"/>
        <v>1.0020000000000024</v>
      </c>
      <c r="F19" s="109">
        <f t="shared" si="2"/>
        <v>1.9720000000000022</v>
      </c>
      <c r="G19" s="150">
        <f t="shared" si="3"/>
        <v>80.8322800000001</v>
      </c>
      <c r="H19" s="150">
        <f t="shared" si="4"/>
        <v>50.463480000000054</v>
      </c>
      <c r="I19" s="150">
        <f t="shared" si="0"/>
        <v>30.368800000000036</v>
      </c>
      <c r="J19" s="150">
        <f t="shared" si="5"/>
        <v>80.83228000000008</v>
      </c>
      <c r="K19" s="151">
        <f t="shared" si="6"/>
        <v>0.588986</v>
      </c>
      <c r="L19" s="151">
        <f t="shared" si="7"/>
        <v>24.14253614</v>
      </c>
      <c r="M19" s="154"/>
      <c r="N19" s="109">
        <v>6.08</v>
      </c>
      <c r="O19" s="109">
        <v>7.05</v>
      </c>
      <c r="P19" s="109">
        <f t="shared" si="8"/>
        <v>0.9699999999999998</v>
      </c>
      <c r="Q19" s="151">
        <f t="shared" si="9"/>
        <v>58.34549999999999</v>
      </c>
      <c r="R19" s="153">
        <v>17</v>
      </c>
      <c r="S19">
        <f t="shared" si="10"/>
        <v>0.04923130795777677</v>
      </c>
      <c r="T19">
        <f t="shared" si="11"/>
        <v>58.34549999999999</v>
      </c>
    </row>
    <row r="20" spans="1:20" ht="15">
      <c r="A20" s="115">
        <v>18</v>
      </c>
      <c r="B20" s="115">
        <v>31.3</v>
      </c>
      <c r="C20" s="111">
        <v>373.251</v>
      </c>
      <c r="D20" s="111">
        <v>377.78</v>
      </c>
      <c r="E20" s="109">
        <f t="shared" si="1"/>
        <v>4.528999999999996</v>
      </c>
      <c r="F20" s="109">
        <f t="shared" si="2"/>
        <v>4.772999999999968</v>
      </c>
      <c r="G20" s="150">
        <f t="shared" si="3"/>
        <v>195.64526999999867</v>
      </c>
      <c r="H20" s="150">
        <f t="shared" si="4"/>
        <v>122.14106999999917</v>
      </c>
      <c r="I20" s="150">
        <f t="shared" si="0"/>
        <v>73.5041999999995</v>
      </c>
      <c r="J20" s="150">
        <f t="shared" si="5"/>
        <v>195.64526999999867</v>
      </c>
      <c r="K20" s="151">
        <f t="shared" si="6"/>
        <v>0.581554</v>
      </c>
      <c r="L20" s="151">
        <f t="shared" si="7"/>
        <v>23.83789846</v>
      </c>
      <c r="M20" s="154"/>
      <c r="N20" s="108">
        <v>401.346</v>
      </c>
      <c r="O20" s="108">
        <v>401.59</v>
      </c>
      <c r="P20" s="109">
        <f t="shared" si="8"/>
        <v>0.24399999999997135</v>
      </c>
      <c r="Q20" s="151">
        <f t="shared" si="9"/>
        <v>14.676599999998276</v>
      </c>
      <c r="R20" s="115">
        <v>18</v>
      </c>
      <c r="S20">
        <f t="shared" si="10"/>
        <v>0.01238395787803724</v>
      </c>
      <c r="T20">
        <f t="shared" si="11"/>
        <v>14.676599999998276</v>
      </c>
    </row>
    <row r="21" spans="1:20" ht="15">
      <c r="A21" s="157">
        <v>19</v>
      </c>
      <c r="B21" s="157">
        <v>35.5</v>
      </c>
      <c r="C21" s="109">
        <v>40.284</v>
      </c>
      <c r="D21" s="109">
        <v>43.95</v>
      </c>
      <c r="E21" s="109">
        <f t="shared" si="1"/>
        <v>3.666000000000004</v>
      </c>
      <c r="F21" s="109">
        <f t="shared" si="2"/>
        <v>9.848999999999997</v>
      </c>
      <c r="G21" s="150">
        <f t="shared" si="3"/>
        <v>403.7105099999999</v>
      </c>
      <c r="H21" s="150">
        <f t="shared" si="4"/>
        <v>252.03590999999992</v>
      </c>
      <c r="I21" s="150">
        <f t="shared" si="0"/>
        <v>151.67459999999994</v>
      </c>
      <c r="J21" s="150">
        <f t="shared" si="5"/>
        <v>403.7105099999999</v>
      </c>
      <c r="K21" s="151">
        <f t="shared" si="6"/>
        <v>0.65959</v>
      </c>
      <c r="L21" s="151">
        <f t="shared" si="7"/>
        <v>27.036594100000002</v>
      </c>
      <c r="M21" s="154"/>
      <c r="N21" s="109">
        <v>66.137</v>
      </c>
      <c r="O21" s="109">
        <v>72.32</v>
      </c>
      <c r="P21" s="109">
        <f t="shared" si="8"/>
        <v>6.182999999999993</v>
      </c>
      <c r="Q21" s="151">
        <f t="shared" si="9"/>
        <v>371.9074499999995</v>
      </c>
      <c r="R21" s="157">
        <v>19</v>
      </c>
      <c r="S21">
        <f t="shared" si="10"/>
        <v>0.3138115227865293</v>
      </c>
      <c r="T21">
        <f t="shared" si="11"/>
        <v>371.90744999999947</v>
      </c>
    </row>
    <row r="22" spans="1:20" ht="15">
      <c r="A22" s="115">
        <v>20</v>
      </c>
      <c r="B22" s="115">
        <v>47.3</v>
      </c>
      <c r="C22" s="108">
        <v>73.77</v>
      </c>
      <c r="D22" s="108">
        <v>76.85</v>
      </c>
      <c r="E22" s="109">
        <f t="shared" si="1"/>
        <v>3.0799999999999983</v>
      </c>
      <c r="F22" s="109">
        <f t="shared" si="2"/>
        <v>5.8799999999999955</v>
      </c>
      <c r="G22" s="150">
        <f t="shared" si="3"/>
        <v>241.02119999999982</v>
      </c>
      <c r="H22" s="150">
        <f t="shared" si="4"/>
        <v>150.4691999999999</v>
      </c>
      <c r="I22" s="150">
        <f t="shared" si="0"/>
        <v>90.55199999999994</v>
      </c>
      <c r="J22" s="150">
        <f t="shared" si="5"/>
        <v>241.02119999999982</v>
      </c>
      <c r="K22" s="151">
        <f t="shared" si="6"/>
        <v>0.8788339999999999</v>
      </c>
      <c r="L22" s="151">
        <f t="shared" si="7"/>
        <v>36.023405659999995</v>
      </c>
      <c r="M22" s="154"/>
      <c r="N22" s="108">
        <v>104.06</v>
      </c>
      <c r="O22" s="108">
        <v>106.86</v>
      </c>
      <c r="P22" s="109">
        <f t="shared" si="8"/>
        <v>2.799999999999997</v>
      </c>
      <c r="Q22" s="151">
        <f t="shared" si="9"/>
        <v>168.41999999999982</v>
      </c>
      <c r="R22" s="115">
        <v>20</v>
      </c>
      <c r="S22">
        <f t="shared" si="10"/>
        <v>0.14211099204306685</v>
      </c>
      <c r="T22">
        <f t="shared" si="11"/>
        <v>168.41999999999982</v>
      </c>
    </row>
    <row r="23" spans="1:20" ht="15">
      <c r="A23" s="156"/>
      <c r="B23" s="115">
        <f>SUM(B3:B22)</f>
        <v>720.5999999999999</v>
      </c>
      <c r="C23" s="115"/>
      <c r="D23" s="115"/>
      <c r="E23" s="109">
        <f>SUM(E3:E22)</f>
        <v>49.669999999999995</v>
      </c>
      <c r="F23" s="158">
        <f>SUM(F3:F22)</f>
        <v>95.22399999999996</v>
      </c>
      <c r="G23" s="150">
        <f>SUM(G3:G22)</f>
        <v>3903.2317599999983</v>
      </c>
      <c r="H23" s="150">
        <f t="shared" si="4"/>
        <v>2436.782159999999</v>
      </c>
      <c r="I23" s="150">
        <f t="shared" si="0"/>
        <v>1466.4495999999995</v>
      </c>
      <c r="J23" s="150">
        <f t="shared" si="5"/>
        <v>3903.2317599999983</v>
      </c>
      <c r="K23" s="151">
        <f t="shared" si="6"/>
        <v>13.388747999999998</v>
      </c>
      <c r="L23" s="151">
        <f t="shared" si="7"/>
        <v>548.8047805199999</v>
      </c>
      <c r="M23" s="154"/>
      <c r="N23" s="156"/>
      <c r="O23" s="115" t="s">
        <v>10</v>
      </c>
      <c r="P23" s="158">
        <f>SUM(P3:P22)</f>
        <v>45.55399999999996</v>
      </c>
      <c r="Q23" s="151">
        <f t="shared" si="9"/>
        <v>2740.0730999999973</v>
      </c>
      <c r="R23" s="147"/>
      <c r="S23" s="146">
        <f>SUM(S3:S22)</f>
        <v>2.3120443326892386</v>
      </c>
      <c r="T23" s="146">
        <f t="shared" si="11"/>
        <v>2740.073099999998</v>
      </c>
    </row>
    <row r="24" spans="1:18" ht="15">
      <c r="A24" s="147"/>
      <c r="B24" s="147"/>
      <c r="C24" s="1"/>
      <c r="D24" s="159"/>
      <c r="E24" s="147"/>
      <c r="F24" s="147"/>
      <c r="G24" s="147"/>
      <c r="H24" s="147"/>
      <c r="I24" s="147"/>
      <c r="J24" s="147"/>
      <c r="K24" s="147"/>
      <c r="L24" s="160"/>
      <c r="M24" s="147"/>
      <c r="N24" s="147"/>
      <c r="O24" s="147"/>
      <c r="P24" s="147"/>
      <c r="Q24" s="147"/>
      <c r="R24" s="147"/>
    </row>
    <row r="25" spans="1:18" ht="1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</row>
    <row r="26" spans="1:18" ht="15">
      <c r="A26" s="147"/>
      <c r="B26" s="147"/>
      <c r="C26" s="147"/>
      <c r="D26" s="159"/>
      <c r="E26" s="159"/>
      <c r="F26" s="159"/>
      <c r="G26" s="159"/>
      <c r="H26" s="147"/>
      <c r="I26" s="147"/>
      <c r="J26" s="147"/>
      <c r="K26" s="147"/>
      <c r="L26" s="161"/>
      <c r="M26" s="159"/>
      <c r="N26" s="159"/>
      <c r="O26" s="159"/>
      <c r="P26" s="159"/>
      <c r="Q26" s="147"/>
      <c r="R26" s="147"/>
    </row>
    <row r="27" spans="1:18" ht="1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59"/>
      <c r="N27" s="159"/>
      <c r="O27" s="159"/>
      <c r="P27" s="159"/>
      <c r="Q27" s="147"/>
      <c r="R27" s="147"/>
    </row>
    <row r="28" spans="1:18" ht="15">
      <c r="A28" s="162"/>
      <c r="B28" s="162"/>
      <c r="C28" s="163"/>
      <c r="D28" s="163"/>
      <c r="E28" s="147"/>
      <c r="F28" s="147"/>
      <c r="G28" s="147"/>
      <c r="H28" s="147"/>
      <c r="I28" s="147"/>
      <c r="J28" s="147"/>
      <c r="K28" s="162"/>
      <c r="L28" s="162"/>
      <c r="M28" s="162"/>
      <c r="N28" s="163"/>
      <c r="O28" s="163"/>
      <c r="P28" s="164"/>
      <c r="Q28" s="165"/>
      <c r="R28" s="164"/>
    </row>
    <row r="29" spans="1:18" ht="1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5"/>
      <c r="O29" s="165"/>
      <c r="P29" s="165"/>
      <c r="Q29" s="165"/>
      <c r="R29" s="164"/>
    </row>
    <row r="30" spans="1:18" ht="15">
      <c r="A30" s="162"/>
      <c r="B30" s="166"/>
      <c r="C30" s="167"/>
      <c r="D30" s="167"/>
      <c r="E30" s="168"/>
      <c r="F30" s="168"/>
      <c r="G30" s="169"/>
      <c r="H30" s="169"/>
      <c r="I30" s="169"/>
      <c r="J30" s="169"/>
      <c r="K30" s="169"/>
      <c r="L30" s="169"/>
      <c r="M30" s="162"/>
      <c r="N30" s="168"/>
      <c r="O30" s="168"/>
      <c r="P30" s="168"/>
      <c r="Q30" s="169"/>
      <c r="R30" s="147"/>
    </row>
    <row r="31" spans="1:18" ht="15">
      <c r="A31" s="162"/>
      <c r="B31" s="170"/>
      <c r="C31" s="168"/>
      <c r="D31" s="168"/>
      <c r="E31" s="168"/>
      <c r="F31" s="168"/>
      <c r="G31" s="169"/>
      <c r="H31" s="169"/>
      <c r="I31" s="169"/>
      <c r="J31" s="169"/>
      <c r="K31" s="169"/>
      <c r="L31" s="169"/>
      <c r="M31" s="171"/>
      <c r="N31" s="168"/>
      <c r="O31" s="168"/>
      <c r="P31" s="168"/>
      <c r="Q31" s="169"/>
      <c r="R31" s="147"/>
    </row>
    <row r="32" spans="1:18" ht="15">
      <c r="A32" s="162"/>
      <c r="B32" s="170"/>
      <c r="C32" s="168"/>
      <c r="D32" s="168"/>
      <c r="E32" s="172"/>
      <c r="F32" s="168"/>
      <c r="G32" s="169"/>
      <c r="H32" s="169"/>
      <c r="I32" s="169"/>
      <c r="J32" s="169"/>
      <c r="K32" s="169"/>
      <c r="L32" s="169"/>
      <c r="M32" s="171"/>
      <c r="N32" s="168"/>
      <c r="O32" s="168"/>
      <c r="P32" s="168"/>
      <c r="Q32" s="169"/>
      <c r="R32" s="147"/>
    </row>
    <row r="33" spans="1:18" ht="15">
      <c r="A33" s="162"/>
      <c r="B33" s="166"/>
      <c r="C33" s="168"/>
      <c r="D33" s="168"/>
      <c r="E33" s="168"/>
      <c r="F33" s="168"/>
      <c r="G33" s="169"/>
      <c r="H33" s="169"/>
      <c r="I33" s="169"/>
      <c r="J33" s="169"/>
      <c r="K33" s="169"/>
      <c r="L33" s="169"/>
      <c r="M33" s="171"/>
      <c r="N33" s="168"/>
      <c r="O33" s="168"/>
      <c r="P33" s="168"/>
      <c r="Q33" s="169"/>
      <c r="R33" s="147"/>
    </row>
    <row r="34" spans="1:18" ht="15">
      <c r="A34" s="162"/>
      <c r="B34" s="166"/>
      <c r="C34" s="168"/>
      <c r="D34" s="168"/>
      <c r="E34" s="168"/>
      <c r="F34" s="168"/>
      <c r="G34" s="169"/>
      <c r="H34" s="169"/>
      <c r="I34" s="169"/>
      <c r="J34" s="169"/>
      <c r="K34" s="169"/>
      <c r="L34" s="169"/>
      <c r="M34" s="171"/>
      <c r="N34" s="168"/>
      <c r="O34" s="168"/>
      <c r="P34" s="168"/>
      <c r="Q34" s="169"/>
      <c r="R34" s="147"/>
    </row>
    <row r="35" spans="1:18" ht="15">
      <c r="A35" s="146" t="s">
        <v>5</v>
      </c>
      <c r="B35" s="146"/>
      <c r="C35" s="146"/>
      <c r="D35" s="115" t="s">
        <v>117</v>
      </c>
      <c r="E35" s="146" t="s">
        <v>31</v>
      </c>
      <c r="F35" s="146"/>
      <c r="G35" s="115" t="s">
        <v>6</v>
      </c>
      <c r="H35" s="115" t="s">
        <v>27</v>
      </c>
      <c r="I35" s="115" t="s">
        <v>26</v>
      </c>
      <c r="J35" s="115" t="s">
        <v>6</v>
      </c>
      <c r="K35" s="115" t="s">
        <v>30</v>
      </c>
      <c r="L35" s="115" t="s">
        <v>6</v>
      </c>
      <c r="M35" s="146"/>
      <c r="N35" s="146" t="s">
        <v>8</v>
      </c>
      <c r="O35" s="146"/>
      <c r="P35" s="115" t="s">
        <v>117</v>
      </c>
      <c r="Q35" s="146" t="s">
        <v>31</v>
      </c>
      <c r="R35" s="147"/>
    </row>
    <row r="36" spans="1:18" ht="15">
      <c r="A36" s="115" t="s">
        <v>0</v>
      </c>
      <c r="B36" s="115" t="s">
        <v>1</v>
      </c>
      <c r="C36" s="115" t="s">
        <v>2</v>
      </c>
      <c r="D36" s="115" t="s">
        <v>3</v>
      </c>
      <c r="E36" s="148" t="s">
        <v>4</v>
      </c>
      <c r="F36" s="148" t="s">
        <v>11</v>
      </c>
      <c r="G36" s="115">
        <v>40.99</v>
      </c>
      <c r="H36" s="115">
        <v>25.59</v>
      </c>
      <c r="I36" s="115">
        <v>15.4</v>
      </c>
      <c r="J36" s="115" t="s">
        <v>14</v>
      </c>
      <c r="K36" s="115" t="s">
        <v>119</v>
      </c>
      <c r="L36" s="115" t="s">
        <v>22</v>
      </c>
      <c r="M36" s="146"/>
      <c r="N36" s="115" t="s">
        <v>2</v>
      </c>
      <c r="O36" s="115" t="s">
        <v>3</v>
      </c>
      <c r="P36" s="148" t="s">
        <v>4</v>
      </c>
      <c r="Q36" s="115">
        <v>60.15</v>
      </c>
      <c r="R36" s="115" t="s">
        <v>0</v>
      </c>
    </row>
    <row r="37" spans="1:20" ht="15">
      <c r="A37" s="173">
        <v>21</v>
      </c>
      <c r="B37" s="178">
        <v>46.3</v>
      </c>
      <c r="C37" s="110">
        <v>5</v>
      </c>
      <c r="D37" s="110">
        <v>5</v>
      </c>
      <c r="E37" s="175">
        <f>D37-C37</f>
        <v>0</v>
      </c>
      <c r="F37" s="175">
        <f>E37+P37</f>
        <v>0</v>
      </c>
      <c r="G37" s="151">
        <f>40.99*F37</f>
        <v>0</v>
      </c>
      <c r="H37" s="151">
        <f>25.59*F37</f>
        <v>0</v>
      </c>
      <c r="I37" s="151">
        <f aca="true" t="shared" si="12" ref="I37:I52">15.4*F37</f>
        <v>0</v>
      </c>
      <c r="J37" s="151">
        <f>H37+I37</f>
        <v>0</v>
      </c>
      <c r="K37" s="151">
        <f>0.01858*B37</f>
        <v>0.860254</v>
      </c>
      <c r="L37" s="176">
        <f>K37*40.99</f>
        <v>35.26181146</v>
      </c>
      <c r="M37" s="154"/>
      <c r="N37" s="109">
        <v>2.5</v>
      </c>
      <c r="O37" s="109">
        <v>2.5</v>
      </c>
      <c r="P37" s="109">
        <f>O37-N37</f>
        <v>0</v>
      </c>
      <c r="Q37" s="151">
        <f>60.15*P37</f>
        <v>0</v>
      </c>
      <c r="R37" s="177">
        <v>21</v>
      </c>
      <c r="S37">
        <f>Q37/1185.13</f>
        <v>0</v>
      </c>
      <c r="T37">
        <f>S37*1185.13</f>
        <v>0</v>
      </c>
    </row>
    <row r="38" spans="1:20" ht="15">
      <c r="A38" s="149">
        <v>22</v>
      </c>
      <c r="B38" s="178">
        <v>30.2</v>
      </c>
      <c r="C38" s="108">
        <v>54.024</v>
      </c>
      <c r="D38" s="108">
        <v>59.631</v>
      </c>
      <c r="E38" s="175">
        <f aca="true" t="shared" si="13" ref="E38:E51">D38-C38</f>
        <v>5.606999999999999</v>
      </c>
      <c r="F38" s="175">
        <f aca="true" t="shared" si="14" ref="F38:F51">E38+P38</f>
        <v>8.991</v>
      </c>
      <c r="G38" s="151">
        <f aca="true" t="shared" si="15" ref="G38:G51">40.99*F38</f>
        <v>368.54109</v>
      </c>
      <c r="H38" s="151">
        <f aca="true" t="shared" si="16" ref="H38:H52">25.59*F38</f>
        <v>230.07969</v>
      </c>
      <c r="I38" s="151">
        <f t="shared" si="12"/>
        <v>138.4614</v>
      </c>
      <c r="J38" s="151">
        <f aca="true" t="shared" si="17" ref="J38:J52">H38+I38</f>
        <v>368.54109</v>
      </c>
      <c r="K38" s="151">
        <f aca="true" t="shared" si="18" ref="K38:K52">0.01858*B38</f>
        <v>0.561116</v>
      </c>
      <c r="L38" s="176">
        <f aca="true" t="shared" si="19" ref="L38:L52">K38*40.99</f>
        <v>23.000144839999997</v>
      </c>
      <c r="M38" s="154"/>
      <c r="N38" s="109">
        <v>34.637</v>
      </c>
      <c r="O38" s="109">
        <v>38.021</v>
      </c>
      <c r="P38" s="109">
        <f aca="true" t="shared" si="20" ref="P38:P51">O38-N38</f>
        <v>3.3840000000000003</v>
      </c>
      <c r="Q38" s="151">
        <f aca="true" t="shared" si="21" ref="Q38:Q52">60.15*P38</f>
        <v>203.54760000000002</v>
      </c>
      <c r="R38" s="177">
        <v>22</v>
      </c>
      <c r="S38">
        <f>Q38/1185.13</f>
        <v>0.1717512846691924</v>
      </c>
      <c r="T38">
        <f aca="true" t="shared" si="22" ref="T38:T52">S38*1185.13</f>
        <v>203.54760000000002</v>
      </c>
    </row>
    <row r="39" spans="1:20" ht="15">
      <c r="A39" s="115">
        <v>23</v>
      </c>
      <c r="B39" s="178">
        <v>45.8</v>
      </c>
      <c r="C39" s="111">
        <v>143.76</v>
      </c>
      <c r="D39" s="111">
        <v>146.69</v>
      </c>
      <c r="E39" s="175">
        <f t="shared" si="13"/>
        <v>2.930000000000007</v>
      </c>
      <c r="F39" s="175">
        <f t="shared" si="14"/>
        <v>6.790000000000006</v>
      </c>
      <c r="G39" s="151">
        <f t="shared" si="15"/>
        <v>278.32210000000026</v>
      </c>
      <c r="H39" s="151">
        <f t="shared" si="16"/>
        <v>173.75610000000015</v>
      </c>
      <c r="I39" s="151">
        <f t="shared" si="12"/>
        <v>104.5660000000001</v>
      </c>
      <c r="J39" s="151">
        <f t="shared" si="17"/>
        <v>278.32210000000026</v>
      </c>
      <c r="K39" s="151">
        <f t="shared" si="18"/>
        <v>0.8509639999999999</v>
      </c>
      <c r="L39" s="176">
        <f t="shared" si="19"/>
        <v>34.88101436</v>
      </c>
      <c r="M39" s="154"/>
      <c r="N39" s="109">
        <v>7.23</v>
      </c>
      <c r="O39" s="109">
        <v>11.09</v>
      </c>
      <c r="P39" s="109">
        <f t="shared" si="20"/>
        <v>3.8599999999999994</v>
      </c>
      <c r="Q39" s="151">
        <f t="shared" si="21"/>
        <v>232.17899999999997</v>
      </c>
      <c r="R39" s="115">
        <v>23</v>
      </c>
      <c r="S39">
        <f aca="true" t="shared" si="23" ref="S39:S52">Q39/1185.13</f>
        <v>0.19591015331651376</v>
      </c>
      <c r="T39">
        <f t="shared" si="22"/>
        <v>232.17899999999997</v>
      </c>
    </row>
    <row r="40" spans="1:20" ht="15">
      <c r="A40" s="115">
        <v>24</v>
      </c>
      <c r="B40" s="178">
        <v>46.3</v>
      </c>
      <c r="C40" s="109">
        <v>110.5</v>
      </c>
      <c r="D40" s="109">
        <v>119.512</v>
      </c>
      <c r="E40" s="175">
        <f t="shared" si="13"/>
        <v>9.012</v>
      </c>
      <c r="F40" s="175">
        <f t="shared" si="14"/>
        <v>9.661000000000001</v>
      </c>
      <c r="G40" s="151">
        <f t="shared" si="15"/>
        <v>396.00439000000006</v>
      </c>
      <c r="H40" s="151">
        <f t="shared" si="16"/>
        <v>247.22499000000002</v>
      </c>
      <c r="I40" s="151">
        <f t="shared" si="12"/>
        <v>148.77940000000004</v>
      </c>
      <c r="J40" s="151">
        <f t="shared" si="17"/>
        <v>396.00439000000006</v>
      </c>
      <c r="K40" s="151">
        <f t="shared" si="18"/>
        <v>0.860254</v>
      </c>
      <c r="L40" s="176">
        <f t="shared" si="19"/>
        <v>35.26181146</v>
      </c>
      <c r="M40" s="154"/>
      <c r="N40" s="109">
        <v>60.1</v>
      </c>
      <c r="O40" s="109">
        <v>60.749</v>
      </c>
      <c r="P40" s="109">
        <f t="shared" si="20"/>
        <v>0.6490000000000009</v>
      </c>
      <c r="Q40" s="151">
        <f t="shared" si="21"/>
        <v>39.03735000000005</v>
      </c>
      <c r="R40" s="115">
        <v>24</v>
      </c>
      <c r="S40">
        <f t="shared" si="23"/>
        <v>0.032939297798553785</v>
      </c>
      <c r="T40">
        <f t="shared" si="22"/>
        <v>39.03735000000005</v>
      </c>
    </row>
    <row r="41" spans="1:20" ht="15">
      <c r="A41" s="155">
        <v>25</v>
      </c>
      <c r="B41" s="178">
        <v>30.5</v>
      </c>
      <c r="C41" s="111">
        <v>266.359</v>
      </c>
      <c r="D41" s="111">
        <v>274.128</v>
      </c>
      <c r="E41" s="175">
        <f t="shared" si="13"/>
        <v>7.7690000000000055</v>
      </c>
      <c r="F41" s="175">
        <f t="shared" si="14"/>
        <v>7.7690000000000055</v>
      </c>
      <c r="G41" s="151">
        <f t="shared" si="15"/>
        <v>318.45131000000026</v>
      </c>
      <c r="H41" s="151">
        <f t="shared" si="16"/>
        <v>198.80871000000013</v>
      </c>
      <c r="I41" s="151">
        <f t="shared" si="12"/>
        <v>119.64260000000009</v>
      </c>
      <c r="J41" s="151">
        <f t="shared" si="17"/>
        <v>318.4513100000002</v>
      </c>
      <c r="K41" s="151">
        <f t="shared" si="18"/>
        <v>0.56669</v>
      </c>
      <c r="L41" s="176">
        <f t="shared" si="19"/>
        <v>23.228623100000004</v>
      </c>
      <c r="M41" s="154"/>
      <c r="N41" s="109">
        <v>10</v>
      </c>
      <c r="O41" s="109">
        <v>10</v>
      </c>
      <c r="P41" s="109">
        <f t="shared" si="20"/>
        <v>0</v>
      </c>
      <c r="Q41" s="151">
        <f t="shared" si="21"/>
        <v>0</v>
      </c>
      <c r="R41" s="115">
        <v>25</v>
      </c>
      <c r="S41">
        <f t="shared" si="23"/>
        <v>0</v>
      </c>
      <c r="T41">
        <f t="shared" si="22"/>
        <v>0</v>
      </c>
    </row>
    <row r="42" spans="1:20" ht="15">
      <c r="A42" s="115">
        <v>26</v>
      </c>
      <c r="B42" s="178">
        <v>45.1</v>
      </c>
      <c r="C42" s="109">
        <v>316.662</v>
      </c>
      <c r="D42" s="109">
        <v>322.795</v>
      </c>
      <c r="E42" s="175">
        <f t="shared" si="13"/>
        <v>6.133000000000038</v>
      </c>
      <c r="F42" s="175">
        <f t="shared" si="14"/>
        <v>8.425000000000036</v>
      </c>
      <c r="G42" s="151">
        <f t="shared" si="15"/>
        <v>345.3407500000015</v>
      </c>
      <c r="H42" s="151">
        <f t="shared" si="16"/>
        <v>215.59575000000092</v>
      </c>
      <c r="I42" s="151">
        <f t="shared" si="12"/>
        <v>129.74500000000057</v>
      </c>
      <c r="J42" s="151">
        <f t="shared" si="17"/>
        <v>345.3407500000015</v>
      </c>
      <c r="K42" s="151">
        <f t="shared" si="18"/>
        <v>0.837958</v>
      </c>
      <c r="L42" s="176">
        <f t="shared" si="19"/>
        <v>34.34789842</v>
      </c>
      <c r="M42" s="154"/>
      <c r="N42" s="109">
        <v>30.3</v>
      </c>
      <c r="O42" s="109">
        <v>32.592</v>
      </c>
      <c r="P42" s="109">
        <f t="shared" si="20"/>
        <v>2.291999999999998</v>
      </c>
      <c r="Q42" s="151">
        <f t="shared" si="21"/>
        <v>137.86379999999988</v>
      </c>
      <c r="R42" s="115">
        <v>26</v>
      </c>
      <c r="S42">
        <f t="shared" si="23"/>
        <v>0.11632799777239616</v>
      </c>
      <c r="T42">
        <f t="shared" si="22"/>
        <v>137.86379999999988</v>
      </c>
    </row>
    <row r="43" spans="1:20" ht="15">
      <c r="A43" s="115">
        <v>27</v>
      </c>
      <c r="B43" s="178">
        <v>45.6</v>
      </c>
      <c r="C43" s="109">
        <v>14.951</v>
      </c>
      <c r="D43" s="109">
        <v>15.884</v>
      </c>
      <c r="E43" s="175">
        <f t="shared" si="13"/>
        <v>0.9329999999999998</v>
      </c>
      <c r="F43" s="175">
        <f t="shared" si="14"/>
        <v>1.4210000000000012</v>
      </c>
      <c r="G43" s="151">
        <f t="shared" si="15"/>
        <v>58.24679000000005</v>
      </c>
      <c r="H43" s="151">
        <f t="shared" si="16"/>
        <v>36.36339000000003</v>
      </c>
      <c r="I43" s="151">
        <f t="shared" si="12"/>
        <v>21.88340000000002</v>
      </c>
      <c r="J43" s="151">
        <f t="shared" si="17"/>
        <v>58.24679000000005</v>
      </c>
      <c r="K43" s="151">
        <f t="shared" si="18"/>
        <v>0.847248</v>
      </c>
      <c r="L43" s="176">
        <f t="shared" si="19"/>
        <v>34.72869552</v>
      </c>
      <c r="M43" s="154"/>
      <c r="N43" s="109">
        <v>14.072</v>
      </c>
      <c r="O43" s="109">
        <v>14.56</v>
      </c>
      <c r="P43" s="109">
        <f t="shared" si="20"/>
        <v>0.4880000000000013</v>
      </c>
      <c r="Q43" s="151">
        <f t="shared" si="21"/>
        <v>29.35320000000008</v>
      </c>
      <c r="R43" s="115">
        <v>27</v>
      </c>
      <c r="S43">
        <f t="shared" si="23"/>
        <v>0.024767915756077456</v>
      </c>
      <c r="T43">
        <f t="shared" si="22"/>
        <v>29.35320000000008</v>
      </c>
    </row>
    <row r="44" spans="1:20" ht="15">
      <c r="A44" s="115">
        <v>28</v>
      </c>
      <c r="B44" s="178">
        <v>30.2</v>
      </c>
      <c r="C44" s="111">
        <v>91.434</v>
      </c>
      <c r="D44" s="112">
        <v>98</v>
      </c>
      <c r="E44" s="175">
        <f t="shared" si="13"/>
        <v>6.5660000000000025</v>
      </c>
      <c r="F44" s="175">
        <f t="shared" si="14"/>
        <v>10.281999999999996</v>
      </c>
      <c r="G44" s="151">
        <f t="shared" si="15"/>
        <v>421.4591799999999</v>
      </c>
      <c r="H44" s="151">
        <f t="shared" si="16"/>
        <v>263.11637999999994</v>
      </c>
      <c r="I44" s="151">
        <f t="shared" si="12"/>
        <v>158.34279999999995</v>
      </c>
      <c r="J44" s="151">
        <f t="shared" si="17"/>
        <v>421.4591799999999</v>
      </c>
      <c r="K44" s="151">
        <f t="shared" si="18"/>
        <v>0.561116</v>
      </c>
      <c r="L44" s="176">
        <f t="shared" si="19"/>
        <v>23.000144839999997</v>
      </c>
      <c r="M44" s="154"/>
      <c r="N44" s="111">
        <v>66.284</v>
      </c>
      <c r="O44" s="111">
        <v>70</v>
      </c>
      <c r="P44" s="109">
        <f t="shared" si="20"/>
        <v>3.715999999999994</v>
      </c>
      <c r="Q44" s="151">
        <f t="shared" si="21"/>
        <v>223.51739999999964</v>
      </c>
      <c r="R44" s="115">
        <v>28</v>
      </c>
      <c r="S44">
        <f t="shared" si="23"/>
        <v>0.18860158801144147</v>
      </c>
      <c r="T44">
        <f t="shared" si="22"/>
        <v>223.51739999999964</v>
      </c>
    </row>
    <row r="45" spans="1:20" ht="15">
      <c r="A45" s="153">
        <v>29</v>
      </c>
      <c r="B45" s="178">
        <v>45.4</v>
      </c>
      <c r="C45" s="111">
        <v>38.585</v>
      </c>
      <c r="D45" s="111">
        <v>43.956</v>
      </c>
      <c r="E45" s="175">
        <f t="shared" si="13"/>
        <v>5.371000000000002</v>
      </c>
      <c r="F45" s="175">
        <f t="shared" si="14"/>
        <v>10.413000000000004</v>
      </c>
      <c r="G45" s="151">
        <f t="shared" si="15"/>
        <v>426.82887000000017</v>
      </c>
      <c r="H45" s="151">
        <f t="shared" si="16"/>
        <v>266.4686700000001</v>
      </c>
      <c r="I45" s="151">
        <f t="shared" si="12"/>
        <v>160.36020000000005</v>
      </c>
      <c r="J45" s="151">
        <f t="shared" si="17"/>
        <v>426.82887000000017</v>
      </c>
      <c r="K45" s="151">
        <f t="shared" si="18"/>
        <v>0.843532</v>
      </c>
      <c r="L45" s="176">
        <f t="shared" si="19"/>
        <v>34.57637668</v>
      </c>
      <c r="M45" s="154"/>
      <c r="N45" s="109">
        <v>38.449</v>
      </c>
      <c r="O45" s="109">
        <v>43.491</v>
      </c>
      <c r="P45" s="109">
        <f t="shared" si="20"/>
        <v>5.042000000000002</v>
      </c>
      <c r="Q45" s="151">
        <f t="shared" si="21"/>
        <v>303.2763000000001</v>
      </c>
      <c r="R45" s="153">
        <v>29</v>
      </c>
      <c r="S45">
        <f t="shared" si="23"/>
        <v>0.25590129352898</v>
      </c>
      <c r="T45">
        <f t="shared" si="22"/>
        <v>303.2763000000001</v>
      </c>
    </row>
    <row r="46" spans="1:20" ht="15">
      <c r="A46" s="115">
        <v>30</v>
      </c>
      <c r="B46" s="178">
        <v>46</v>
      </c>
      <c r="C46" s="179">
        <v>108.97</v>
      </c>
      <c r="D46" s="179">
        <v>111.012</v>
      </c>
      <c r="E46" s="175">
        <f t="shared" si="13"/>
        <v>2.0420000000000016</v>
      </c>
      <c r="F46" s="175">
        <f t="shared" si="14"/>
        <v>3.6529999999999987</v>
      </c>
      <c r="G46" s="151">
        <f t="shared" si="15"/>
        <v>149.73646999999994</v>
      </c>
      <c r="H46" s="151">
        <f t="shared" si="16"/>
        <v>93.48026999999996</v>
      </c>
      <c r="I46" s="151">
        <f t="shared" si="12"/>
        <v>56.25619999999998</v>
      </c>
      <c r="J46" s="151">
        <f t="shared" si="17"/>
        <v>149.73646999999994</v>
      </c>
      <c r="K46" s="151">
        <f t="shared" si="18"/>
        <v>0.85468</v>
      </c>
      <c r="L46" s="176">
        <f t="shared" si="19"/>
        <v>35.0333332</v>
      </c>
      <c r="M46" s="154"/>
      <c r="N46" s="179">
        <v>52.591</v>
      </c>
      <c r="O46" s="179">
        <v>54.202</v>
      </c>
      <c r="P46" s="109">
        <f t="shared" si="20"/>
        <v>1.610999999999997</v>
      </c>
      <c r="Q46" s="151">
        <f t="shared" si="21"/>
        <v>96.90164999999982</v>
      </c>
      <c r="R46" s="115">
        <v>30</v>
      </c>
      <c r="S46">
        <f t="shared" si="23"/>
        <v>0.08176457435049303</v>
      </c>
      <c r="T46">
        <f t="shared" si="22"/>
        <v>96.90164999999982</v>
      </c>
    </row>
    <row r="47" spans="1:20" ht="15">
      <c r="A47" s="149">
        <v>31</v>
      </c>
      <c r="B47" s="178">
        <v>30.6</v>
      </c>
      <c r="C47" s="111">
        <v>64.342</v>
      </c>
      <c r="D47" s="111">
        <v>68.883</v>
      </c>
      <c r="E47" s="175">
        <f t="shared" si="13"/>
        <v>4.540999999999997</v>
      </c>
      <c r="F47" s="175">
        <f t="shared" si="14"/>
        <v>6.046999999999997</v>
      </c>
      <c r="G47" s="151">
        <f t="shared" si="15"/>
        <v>247.8665299999999</v>
      </c>
      <c r="H47" s="151">
        <f t="shared" si="16"/>
        <v>154.74272999999994</v>
      </c>
      <c r="I47" s="151">
        <f t="shared" si="12"/>
        <v>93.12379999999996</v>
      </c>
      <c r="J47" s="151">
        <f t="shared" si="17"/>
        <v>247.8665299999999</v>
      </c>
      <c r="K47" s="151">
        <f t="shared" si="18"/>
        <v>0.568548</v>
      </c>
      <c r="L47" s="176">
        <f t="shared" si="19"/>
        <v>23.304782520000003</v>
      </c>
      <c r="M47" s="154"/>
      <c r="N47" s="113">
        <v>80.897</v>
      </c>
      <c r="O47" s="113">
        <v>82.403</v>
      </c>
      <c r="P47" s="109">
        <f t="shared" si="20"/>
        <v>1.5060000000000002</v>
      </c>
      <c r="Q47" s="151">
        <f t="shared" si="21"/>
        <v>90.58590000000001</v>
      </c>
      <c r="R47" s="177">
        <v>31</v>
      </c>
      <c r="S47">
        <f t="shared" si="23"/>
        <v>0.07643541214887818</v>
      </c>
      <c r="T47">
        <f t="shared" si="22"/>
        <v>90.58590000000001</v>
      </c>
    </row>
    <row r="48" spans="1:20" ht="15">
      <c r="A48" s="115">
        <v>32</v>
      </c>
      <c r="B48" s="178">
        <v>45</v>
      </c>
      <c r="C48" s="111">
        <v>381.47</v>
      </c>
      <c r="D48" s="111">
        <v>386.23</v>
      </c>
      <c r="E48" s="175">
        <f t="shared" si="13"/>
        <v>4.759999999999991</v>
      </c>
      <c r="F48" s="175">
        <f t="shared" si="14"/>
        <v>8.40999999999999</v>
      </c>
      <c r="G48" s="151">
        <f t="shared" si="15"/>
        <v>344.72589999999957</v>
      </c>
      <c r="H48" s="151">
        <f t="shared" si="16"/>
        <v>215.21189999999973</v>
      </c>
      <c r="I48" s="151">
        <f t="shared" si="12"/>
        <v>129.51399999999984</v>
      </c>
      <c r="J48" s="151">
        <f t="shared" si="17"/>
        <v>344.72589999999957</v>
      </c>
      <c r="K48" s="151">
        <f t="shared" si="18"/>
        <v>0.8361</v>
      </c>
      <c r="L48" s="176">
        <f t="shared" si="19"/>
        <v>34.271739</v>
      </c>
      <c r="M48" s="154"/>
      <c r="N48" s="109">
        <v>34.36</v>
      </c>
      <c r="O48" s="109">
        <v>38.01</v>
      </c>
      <c r="P48" s="109">
        <f t="shared" si="20"/>
        <v>3.6499999999999986</v>
      </c>
      <c r="Q48" s="151">
        <f t="shared" si="21"/>
        <v>219.5474999999999</v>
      </c>
      <c r="R48" s="115">
        <v>32</v>
      </c>
      <c r="S48">
        <f t="shared" si="23"/>
        <v>0.18525182891328368</v>
      </c>
      <c r="T48">
        <f t="shared" si="22"/>
        <v>219.5474999999999</v>
      </c>
    </row>
    <row r="49" spans="1:20" ht="15">
      <c r="A49" s="157">
        <v>33</v>
      </c>
      <c r="B49" s="178">
        <v>45.3</v>
      </c>
      <c r="C49" s="109">
        <v>167.315</v>
      </c>
      <c r="D49" s="109">
        <v>168.975</v>
      </c>
      <c r="E49" s="175">
        <f t="shared" si="13"/>
        <v>1.6599999999999966</v>
      </c>
      <c r="F49" s="175">
        <f t="shared" si="14"/>
        <v>1.9299999999999926</v>
      </c>
      <c r="G49" s="151">
        <f t="shared" si="15"/>
        <v>79.1106999999997</v>
      </c>
      <c r="H49" s="151">
        <f t="shared" si="16"/>
        <v>49.38869999999981</v>
      </c>
      <c r="I49" s="151">
        <f t="shared" si="12"/>
        <v>29.721999999999888</v>
      </c>
      <c r="J49" s="151">
        <f t="shared" si="17"/>
        <v>79.1106999999997</v>
      </c>
      <c r="K49" s="151">
        <f t="shared" si="18"/>
        <v>0.8416739999999999</v>
      </c>
      <c r="L49" s="176">
        <f t="shared" si="19"/>
        <v>34.50021726</v>
      </c>
      <c r="M49" s="154"/>
      <c r="N49" s="109">
        <v>89.504</v>
      </c>
      <c r="O49" s="109">
        <v>89.774</v>
      </c>
      <c r="P49" s="109">
        <f t="shared" si="20"/>
        <v>0.269999999999996</v>
      </c>
      <c r="Q49" s="151">
        <f t="shared" si="21"/>
        <v>16.24049999999976</v>
      </c>
      <c r="R49" s="157">
        <v>33</v>
      </c>
      <c r="S49">
        <f t="shared" si="23"/>
        <v>0.013703559947009829</v>
      </c>
      <c r="T49">
        <f t="shared" si="22"/>
        <v>16.24049999999976</v>
      </c>
    </row>
    <row r="50" spans="1:20" ht="15">
      <c r="A50" s="115">
        <v>34</v>
      </c>
      <c r="B50" s="178">
        <v>30.1</v>
      </c>
      <c r="C50" s="109">
        <v>244.73</v>
      </c>
      <c r="D50" s="109">
        <v>246.42</v>
      </c>
      <c r="E50" s="175">
        <f t="shared" si="13"/>
        <v>1.6899999999999977</v>
      </c>
      <c r="F50" s="175">
        <f t="shared" si="14"/>
        <v>4.159999999999997</v>
      </c>
      <c r="G50" s="151">
        <f t="shared" si="15"/>
        <v>170.51839999999987</v>
      </c>
      <c r="H50" s="151">
        <f t="shared" si="16"/>
        <v>106.45439999999991</v>
      </c>
      <c r="I50" s="151">
        <f t="shared" si="12"/>
        <v>64.06399999999995</v>
      </c>
      <c r="J50" s="151">
        <f t="shared" si="17"/>
        <v>170.51839999999987</v>
      </c>
      <c r="K50" s="151">
        <f t="shared" si="18"/>
        <v>0.559258</v>
      </c>
      <c r="L50" s="176">
        <f t="shared" si="19"/>
        <v>22.92398542</v>
      </c>
      <c r="M50" s="154"/>
      <c r="N50" s="109">
        <v>20.28</v>
      </c>
      <c r="O50" s="109">
        <v>22.75</v>
      </c>
      <c r="P50" s="109">
        <f t="shared" si="20"/>
        <v>2.469999999999999</v>
      </c>
      <c r="Q50" s="151">
        <f t="shared" si="21"/>
        <v>148.57049999999992</v>
      </c>
      <c r="R50" s="115">
        <v>34</v>
      </c>
      <c r="S50">
        <f t="shared" si="23"/>
        <v>0.1253621965522769</v>
      </c>
      <c r="T50">
        <f t="shared" si="22"/>
        <v>148.57049999999992</v>
      </c>
    </row>
    <row r="51" spans="1:20" ht="15">
      <c r="A51" s="115">
        <v>35</v>
      </c>
      <c r="B51" s="178">
        <v>45.2</v>
      </c>
      <c r="C51" s="109">
        <v>87.634</v>
      </c>
      <c r="D51" s="109">
        <v>94.407</v>
      </c>
      <c r="E51" s="175">
        <f t="shared" si="13"/>
        <v>6.772999999999996</v>
      </c>
      <c r="F51" s="175">
        <f t="shared" si="14"/>
        <v>10.583999999999996</v>
      </c>
      <c r="G51" s="151">
        <f t="shared" si="15"/>
        <v>433.83815999999985</v>
      </c>
      <c r="H51" s="151">
        <f t="shared" si="16"/>
        <v>270.8445599999999</v>
      </c>
      <c r="I51" s="151">
        <f t="shared" si="12"/>
        <v>162.99359999999993</v>
      </c>
      <c r="J51" s="151">
        <f t="shared" si="17"/>
        <v>433.8381599999998</v>
      </c>
      <c r="K51" s="151">
        <f t="shared" si="18"/>
        <v>0.839816</v>
      </c>
      <c r="L51" s="176">
        <f t="shared" si="19"/>
        <v>34.42405784</v>
      </c>
      <c r="M51" s="154"/>
      <c r="N51" s="109">
        <v>52.993</v>
      </c>
      <c r="O51" s="109">
        <v>56.804</v>
      </c>
      <c r="P51" s="109">
        <f t="shared" si="20"/>
        <v>3.811</v>
      </c>
      <c r="Q51" s="151">
        <f t="shared" si="21"/>
        <v>229.23165</v>
      </c>
      <c r="R51" s="115">
        <v>35</v>
      </c>
      <c r="S51">
        <f t="shared" si="23"/>
        <v>0.19342321095576012</v>
      </c>
      <c r="T51">
        <f t="shared" si="22"/>
        <v>229.23165</v>
      </c>
    </row>
    <row r="52" spans="1:20" ht="15">
      <c r="A52" s="147"/>
      <c r="B52" s="146">
        <f>SUM(B37:B51)</f>
        <v>607.6</v>
      </c>
      <c r="C52" s="147"/>
      <c r="D52" s="109"/>
      <c r="E52" s="180">
        <f>SUM(E37:E51)</f>
        <v>65.78700000000003</v>
      </c>
      <c r="F52" s="158">
        <f>SUM(F37:F51)</f>
        <v>98.53600000000003</v>
      </c>
      <c r="G52" s="151">
        <f>SUM(G37:G51)</f>
        <v>4038.990640000001</v>
      </c>
      <c r="H52" s="151">
        <f t="shared" si="16"/>
        <v>2521.536240000001</v>
      </c>
      <c r="I52" s="151">
        <f t="shared" si="12"/>
        <v>1517.4544000000005</v>
      </c>
      <c r="J52" s="151">
        <f t="shared" si="17"/>
        <v>4038.9906400000013</v>
      </c>
      <c r="K52" s="151">
        <f t="shared" si="18"/>
        <v>11.289208</v>
      </c>
      <c r="L52" s="176">
        <f t="shared" si="19"/>
        <v>462.74463592000006</v>
      </c>
      <c r="M52" s="154"/>
      <c r="N52" s="147"/>
      <c r="O52" s="115" t="s">
        <v>10</v>
      </c>
      <c r="P52" s="180">
        <f>SUM(P37:P51)</f>
        <v>32.74899999999999</v>
      </c>
      <c r="Q52" s="151">
        <f t="shared" si="21"/>
        <v>1969.8523499999992</v>
      </c>
      <c r="R52" s="147"/>
      <c r="S52">
        <f t="shared" si="23"/>
        <v>1.6621403137208568</v>
      </c>
      <c r="T52">
        <f t="shared" si="22"/>
        <v>1969.8523499999992</v>
      </c>
    </row>
    <row r="53" spans="1:18" ht="15">
      <c r="A53" s="147"/>
      <c r="B53" s="146"/>
      <c r="C53" s="147"/>
      <c r="D53" s="168"/>
      <c r="E53" s="181"/>
      <c r="F53" s="181"/>
      <c r="G53" s="169"/>
      <c r="H53" s="169"/>
      <c r="I53" s="169"/>
      <c r="J53" s="169"/>
      <c r="K53" s="169"/>
      <c r="L53" s="182"/>
      <c r="M53" s="154"/>
      <c r="N53" s="147"/>
      <c r="O53" s="162"/>
      <c r="P53" s="181"/>
      <c r="Q53" s="169"/>
      <c r="R53" s="147"/>
    </row>
    <row r="54" spans="1:18" ht="15">
      <c r="A54" s="147"/>
      <c r="B54" s="147"/>
      <c r="C54" s="147"/>
      <c r="D54" s="183"/>
      <c r="E54" s="147" t="s">
        <v>9</v>
      </c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18" ht="15">
      <c r="A55" s="147"/>
      <c r="B55" s="147"/>
      <c r="C55" s="147"/>
      <c r="D55" s="168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</row>
    <row r="56" spans="1:18" ht="15">
      <c r="A56" s="147"/>
      <c r="B56" s="147"/>
      <c r="C56" s="147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47"/>
      <c r="R56" s="147"/>
    </row>
    <row r="57" spans="1:18" ht="15">
      <c r="A57" s="162"/>
      <c r="B57" s="162"/>
      <c r="C57" s="162"/>
      <c r="D57" s="147"/>
      <c r="E57" s="147"/>
      <c r="F57" s="147"/>
      <c r="G57" s="147"/>
      <c r="H57" s="147"/>
      <c r="I57" s="147"/>
      <c r="J57" s="147"/>
      <c r="K57" s="162"/>
      <c r="L57" s="162"/>
      <c r="M57" s="162"/>
      <c r="N57" s="147"/>
      <c r="O57" s="147"/>
      <c r="P57" s="147"/>
      <c r="Q57" s="147"/>
      <c r="R57" s="147"/>
    </row>
    <row r="58" spans="1:18" ht="1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47"/>
    </row>
    <row r="59" spans="1:18" ht="15">
      <c r="A59" s="162"/>
      <c r="B59" s="170"/>
      <c r="C59" s="168"/>
      <c r="D59" s="168"/>
      <c r="E59" s="168"/>
      <c r="F59" s="168"/>
      <c r="G59" s="169"/>
      <c r="H59" s="169"/>
      <c r="I59" s="169"/>
      <c r="J59" s="169"/>
      <c r="K59" s="169"/>
      <c r="L59" s="169"/>
      <c r="M59" s="162"/>
      <c r="N59" s="168"/>
      <c r="O59" s="168"/>
      <c r="P59" s="168"/>
      <c r="Q59" s="169"/>
      <c r="R59" s="147"/>
    </row>
    <row r="60" spans="1:18" ht="15">
      <c r="A60" s="162"/>
      <c r="B60" s="170"/>
      <c r="C60" s="168"/>
      <c r="D60" s="168"/>
      <c r="E60" s="168"/>
      <c r="F60" s="168"/>
      <c r="G60" s="169"/>
      <c r="H60" s="169"/>
      <c r="I60" s="169"/>
      <c r="J60" s="169"/>
      <c r="K60" s="169"/>
      <c r="L60" s="169"/>
      <c r="M60" s="171"/>
      <c r="N60" s="168"/>
      <c r="O60" s="168"/>
      <c r="P60" s="168"/>
      <c r="Q60" s="169"/>
      <c r="R60" s="147"/>
    </row>
    <row r="61" spans="1:18" ht="15">
      <c r="A61" s="162"/>
      <c r="B61" s="166"/>
      <c r="C61" s="168"/>
      <c r="D61" s="168"/>
      <c r="E61" s="168"/>
      <c r="F61" s="168"/>
      <c r="G61" s="169"/>
      <c r="H61" s="169"/>
      <c r="I61" s="169"/>
      <c r="J61" s="169"/>
      <c r="K61" s="169"/>
      <c r="L61" s="169"/>
      <c r="M61" s="171"/>
      <c r="N61" s="168"/>
      <c r="O61" s="168"/>
      <c r="P61" s="168"/>
      <c r="Q61" s="169"/>
      <c r="R61" s="147"/>
    </row>
    <row r="62" spans="1:18" ht="15">
      <c r="A62" s="162"/>
      <c r="B62" s="170"/>
      <c r="C62" s="168"/>
      <c r="D62" s="168"/>
      <c r="E62" s="168"/>
      <c r="F62" s="168"/>
      <c r="G62" s="169"/>
      <c r="H62" s="169"/>
      <c r="I62" s="169"/>
      <c r="J62" s="169"/>
      <c r="K62" s="169"/>
      <c r="L62" s="169"/>
      <c r="M62" s="171"/>
      <c r="N62" s="168"/>
      <c r="O62" s="168"/>
      <c r="P62" s="168"/>
      <c r="Q62" s="169"/>
      <c r="R62" s="147"/>
    </row>
    <row r="63" spans="1:18" ht="15">
      <c r="A63" s="162"/>
      <c r="B63" s="170"/>
      <c r="C63" s="168"/>
      <c r="D63" s="168"/>
      <c r="E63" s="168"/>
      <c r="F63" s="168"/>
      <c r="G63" s="169"/>
      <c r="H63" s="169"/>
      <c r="I63" s="169"/>
      <c r="J63" s="169"/>
      <c r="K63" s="169"/>
      <c r="L63" s="169"/>
      <c r="M63" s="171"/>
      <c r="N63" s="168"/>
      <c r="O63" s="168"/>
      <c r="P63" s="168"/>
      <c r="Q63" s="169"/>
      <c r="R63" s="147"/>
    </row>
    <row r="64" spans="1:18" ht="15">
      <c r="A64" s="162"/>
      <c r="B64" s="170"/>
      <c r="C64" s="168"/>
      <c r="D64" s="168"/>
      <c r="E64" s="168"/>
      <c r="F64" s="168"/>
      <c r="G64" s="169"/>
      <c r="H64" s="169"/>
      <c r="I64" s="169"/>
      <c r="J64" s="169"/>
      <c r="K64" s="169"/>
      <c r="L64" s="169"/>
      <c r="M64" s="171"/>
      <c r="N64" s="168"/>
      <c r="O64" s="168"/>
      <c r="P64" s="168"/>
      <c r="Q64" s="169"/>
      <c r="R64" s="147"/>
    </row>
    <row r="65" spans="1:18" ht="15">
      <c r="A65" s="162"/>
      <c r="B65" s="170"/>
      <c r="C65" s="168"/>
      <c r="D65" s="168"/>
      <c r="E65" s="168"/>
      <c r="F65" s="168"/>
      <c r="G65" s="169"/>
      <c r="H65" s="169"/>
      <c r="I65" s="169"/>
      <c r="J65" s="169"/>
      <c r="K65" s="169"/>
      <c r="L65" s="169"/>
      <c r="M65" s="171"/>
      <c r="N65" s="168"/>
      <c r="O65" s="168"/>
      <c r="P65" s="168"/>
      <c r="Q65" s="169"/>
      <c r="R65" s="147"/>
    </row>
    <row r="66" spans="1:18" ht="15">
      <c r="A66" s="162"/>
      <c r="B66" s="170"/>
      <c r="C66" s="168"/>
      <c r="D66" s="168"/>
      <c r="E66" s="168"/>
      <c r="F66" s="168"/>
      <c r="G66" s="169"/>
      <c r="H66" s="169"/>
      <c r="I66" s="169"/>
      <c r="J66" s="169"/>
      <c r="K66" s="169"/>
      <c r="L66" s="169"/>
      <c r="M66" s="171"/>
      <c r="N66" s="168"/>
      <c r="O66" s="168"/>
      <c r="P66" s="168"/>
      <c r="Q66" s="169"/>
      <c r="R66" s="147"/>
    </row>
    <row r="67" spans="1:18" ht="15">
      <c r="A67" s="162"/>
      <c r="B67" s="170"/>
      <c r="C67" s="168"/>
      <c r="D67" s="168"/>
      <c r="E67" s="168"/>
      <c r="F67" s="168"/>
      <c r="G67" s="169"/>
      <c r="H67" s="169"/>
      <c r="I67" s="169"/>
      <c r="J67" s="169"/>
      <c r="K67" s="169"/>
      <c r="L67" s="169"/>
      <c r="M67" s="171"/>
      <c r="N67" s="168"/>
      <c r="O67" s="168"/>
      <c r="P67" s="168"/>
      <c r="Q67" s="169"/>
      <c r="R67" s="147"/>
    </row>
    <row r="68" spans="1:18" ht="15">
      <c r="A68" s="146" t="s">
        <v>5</v>
      </c>
      <c r="B68" s="146"/>
      <c r="C68" s="146"/>
      <c r="D68" s="115" t="s">
        <v>117</v>
      </c>
      <c r="E68" s="146" t="s">
        <v>31</v>
      </c>
      <c r="F68" s="146"/>
      <c r="G68" s="115" t="s">
        <v>6</v>
      </c>
      <c r="H68" s="115" t="s">
        <v>27</v>
      </c>
      <c r="I68" s="115" t="s">
        <v>26</v>
      </c>
      <c r="J68" s="115" t="s">
        <v>14</v>
      </c>
      <c r="K68" s="115" t="s">
        <v>30</v>
      </c>
      <c r="L68" s="115" t="s">
        <v>6</v>
      </c>
      <c r="M68" s="146"/>
      <c r="N68" s="146" t="s">
        <v>8</v>
      </c>
      <c r="O68" s="146"/>
      <c r="P68" s="115" t="s">
        <v>117</v>
      </c>
      <c r="Q68" s="146" t="s">
        <v>31</v>
      </c>
      <c r="R68" s="147"/>
    </row>
    <row r="69" spans="1:18" ht="15">
      <c r="A69" s="115" t="s">
        <v>0</v>
      </c>
      <c r="B69" s="115" t="s">
        <v>1</v>
      </c>
      <c r="C69" s="115" t="s">
        <v>2</v>
      </c>
      <c r="D69" s="115" t="s">
        <v>3</v>
      </c>
      <c r="E69" s="148" t="s">
        <v>4</v>
      </c>
      <c r="F69" s="148" t="s">
        <v>11</v>
      </c>
      <c r="G69" s="115">
        <v>40.99</v>
      </c>
      <c r="H69" s="115">
        <v>25.59</v>
      </c>
      <c r="I69" s="115">
        <v>15.4</v>
      </c>
      <c r="J69" s="115" t="s">
        <v>6</v>
      </c>
      <c r="K69" s="115" t="s">
        <v>119</v>
      </c>
      <c r="L69" s="115" t="s">
        <v>22</v>
      </c>
      <c r="M69" s="146"/>
      <c r="N69" s="115" t="s">
        <v>2</v>
      </c>
      <c r="O69" s="115" t="s">
        <v>3</v>
      </c>
      <c r="P69" s="148" t="s">
        <v>4</v>
      </c>
      <c r="Q69" s="115">
        <v>60.15</v>
      </c>
      <c r="R69" s="115" t="s">
        <v>0</v>
      </c>
    </row>
    <row r="70" spans="1:20" ht="15">
      <c r="A70" s="115">
        <v>36</v>
      </c>
      <c r="B70" s="178">
        <v>42.9</v>
      </c>
      <c r="C70" s="111">
        <v>195.616</v>
      </c>
      <c r="D70" s="111">
        <v>199.724</v>
      </c>
      <c r="E70" s="175">
        <f>D70-C70</f>
        <v>4.107999999999976</v>
      </c>
      <c r="F70" s="175">
        <f>E70+P70</f>
        <v>6.808999999999983</v>
      </c>
      <c r="G70" s="151">
        <f>40.99*F70</f>
        <v>279.1009099999993</v>
      </c>
      <c r="H70" s="151">
        <f>25.59*F70</f>
        <v>174.24230999999958</v>
      </c>
      <c r="I70" s="151">
        <f aca="true" t="shared" si="24" ref="I70:I84">15.4*F70</f>
        <v>104.85859999999974</v>
      </c>
      <c r="J70" s="151">
        <f>H70+I70</f>
        <v>279.1009099999993</v>
      </c>
      <c r="K70" s="151">
        <f>0.01858*B70</f>
        <v>0.797082</v>
      </c>
      <c r="L70" s="151">
        <f>K70*40.99</f>
        <v>32.67239118</v>
      </c>
      <c r="M70" s="172"/>
      <c r="N70" s="111">
        <v>121.407</v>
      </c>
      <c r="O70" s="111">
        <v>124.108</v>
      </c>
      <c r="P70" s="109">
        <f>O70-N70</f>
        <v>2.7010000000000076</v>
      </c>
      <c r="Q70" s="151">
        <f>60.15*P70</f>
        <v>162.46515000000045</v>
      </c>
      <c r="R70" s="115">
        <v>36</v>
      </c>
      <c r="S70">
        <f>Q70/1185.13</f>
        <v>0.13708635339583036</v>
      </c>
      <c r="T70">
        <f>S70*1185.13</f>
        <v>162.46515000000045</v>
      </c>
    </row>
    <row r="71" spans="1:20" ht="15">
      <c r="A71" s="155">
        <v>37</v>
      </c>
      <c r="B71" s="178">
        <v>30.1</v>
      </c>
      <c r="C71" s="109">
        <v>71.926</v>
      </c>
      <c r="D71" s="109">
        <v>75.452</v>
      </c>
      <c r="E71" s="175">
        <f aca="true" t="shared" si="25" ref="E71:E84">D71-C71</f>
        <v>3.5259999999999962</v>
      </c>
      <c r="F71" s="175">
        <f aca="true" t="shared" si="26" ref="F71:F84">E71+P71</f>
        <v>3.620999999999995</v>
      </c>
      <c r="G71" s="151">
        <f aca="true" t="shared" si="27" ref="G71:G84">40.99*F71</f>
        <v>148.4247899999998</v>
      </c>
      <c r="H71" s="151">
        <f aca="true" t="shared" si="28" ref="H71:H85">25.59*F71</f>
        <v>92.66138999999987</v>
      </c>
      <c r="I71" s="151">
        <f t="shared" si="24"/>
        <v>55.763399999999926</v>
      </c>
      <c r="J71" s="151">
        <f aca="true" t="shared" si="29" ref="J71:J85">H71+I71</f>
        <v>148.4247899999998</v>
      </c>
      <c r="K71" s="151">
        <f aca="true" t="shared" si="30" ref="K71:K85">0.01858*B71</f>
        <v>0.559258</v>
      </c>
      <c r="L71" s="151">
        <f aca="true" t="shared" si="31" ref="L71:L85">K71*40.99</f>
        <v>22.92398542</v>
      </c>
      <c r="M71" s="168"/>
      <c r="N71" s="109">
        <v>41.112</v>
      </c>
      <c r="O71" s="109">
        <v>41.207</v>
      </c>
      <c r="P71" s="109">
        <f aca="true" t="shared" si="32" ref="P71:P84">O71-N71</f>
        <v>0.09499999999999886</v>
      </c>
      <c r="Q71" s="151">
        <f aca="true" t="shared" si="33" ref="Q71:Q85">60.15*P71</f>
        <v>5.714249999999931</v>
      </c>
      <c r="R71" s="115">
        <v>37</v>
      </c>
      <c r="S71">
        <f aca="true" t="shared" si="34" ref="S71:S85">Q71/1185.13</f>
        <v>0.004821622944318286</v>
      </c>
      <c r="T71">
        <f aca="true" t="shared" si="35" ref="T71:T85">S71*1185.13</f>
        <v>5.7142499999999306</v>
      </c>
    </row>
    <row r="72" spans="1:20" ht="15">
      <c r="A72" s="177">
        <v>38</v>
      </c>
      <c r="B72" s="178">
        <v>45.5</v>
      </c>
      <c r="C72" s="110">
        <v>254</v>
      </c>
      <c r="D72" s="110">
        <v>256</v>
      </c>
      <c r="E72" s="175">
        <f t="shared" si="25"/>
        <v>2</v>
      </c>
      <c r="F72" s="175">
        <f t="shared" si="26"/>
        <v>3</v>
      </c>
      <c r="G72" s="151">
        <f t="shared" si="27"/>
        <v>122.97</v>
      </c>
      <c r="H72" s="151">
        <f t="shared" si="28"/>
        <v>76.77</v>
      </c>
      <c r="I72" s="151">
        <f t="shared" si="24"/>
        <v>46.2</v>
      </c>
      <c r="J72" s="151">
        <f t="shared" si="29"/>
        <v>122.97</v>
      </c>
      <c r="K72" s="151">
        <f t="shared" si="30"/>
        <v>0.84539</v>
      </c>
      <c r="L72" s="151">
        <f t="shared" si="31"/>
        <v>34.6525361</v>
      </c>
      <c r="M72" s="189"/>
      <c r="N72" s="110">
        <v>203</v>
      </c>
      <c r="O72" s="110">
        <v>204</v>
      </c>
      <c r="P72" s="109">
        <f t="shared" si="32"/>
        <v>1</v>
      </c>
      <c r="Q72" s="151">
        <f t="shared" si="33"/>
        <v>60.15</v>
      </c>
      <c r="R72" s="153">
        <v>38</v>
      </c>
      <c r="S72">
        <f t="shared" si="34"/>
        <v>0.050753925729666784</v>
      </c>
      <c r="T72">
        <f t="shared" si="35"/>
        <v>60.15</v>
      </c>
    </row>
    <row r="73" spans="1:20" ht="15">
      <c r="A73" s="115">
        <v>39</v>
      </c>
      <c r="B73" s="178">
        <v>45.1</v>
      </c>
      <c r="C73" s="113">
        <v>0.125</v>
      </c>
      <c r="D73" s="113">
        <v>8.751</v>
      </c>
      <c r="E73" s="175">
        <f t="shared" si="25"/>
        <v>8.626</v>
      </c>
      <c r="F73" s="175">
        <f t="shared" si="26"/>
        <v>15.827</v>
      </c>
      <c r="G73" s="151">
        <f t="shared" si="27"/>
        <v>648.74873</v>
      </c>
      <c r="H73" s="151">
        <f t="shared" si="28"/>
        <v>405.01293</v>
      </c>
      <c r="I73" s="151">
        <f t="shared" si="24"/>
        <v>243.7358</v>
      </c>
      <c r="J73" s="151">
        <f t="shared" si="29"/>
        <v>648.74873</v>
      </c>
      <c r="K73" s="151">
        <f t="shared" si="30"/>
        <v>0.837958</v>
      </c>
      <c r="L73" s="151">
        <f t="shared" si="31"/>
        <v>34.34789842</v>
      </c>
      <c r="M73" s="168"/>
      <c r="N73" s="109">
        <v>56.271</v>
      </c>
      <c r="O73" s="109">
        <v>63.472</v>
      </c>
      <c r="P73" s="109">
        <f t="shared" si="32"/>
        <v>7.2010000000000005</v>
      </c>
      <c r="Q73" s="151">
        <f t="shared" si="33"/>
        <v>433.14015</v>
      </c>
      <c r="R73" s="115">
        <v>39</v>
      </c>
      <c r="S73">
        <f t="shared" si="34"/>
        <v>0.3654790191793305</v>
      </c>
      <c r="T73">
        <f t="shared" si="35"/>
        <v>433.14015</v>
      </c>
    </row>
    <row r="74" spans="1:20" ht="15">
      <c r="A74" s="153">
        <v>40</v>
      </c>
      <c r="B74" s="178">
        <v>30.2</v>
      </c>
      <c r="C74" s="109">
        <v>259.51</v>
      </c>
      <c r="D74" s="109">
        <v>262.105</v>
      </c>
      <c r="E74" s="175">
        <f t="shared" si="25"/>
        <v>2.5950000000000273</v>
      </c>
      <c r="F74" s="175">
        <f t="shared" si="26"/>
        <v>4.580000000000041</v>
      </c>
      <c r="G74" s="151">
        <f t="shared" si="27"/>
        <v>187.7342000000017</v>
      </c>
      <c r="H74" s="151">
        <f t="shared" si="28"/>
        <v>117.20220000000104</v>
      </c>
      <c r="I74" s="151">
        <f t="shared" si="24"/>
        <v>70.53200000000064</v>
      </c>
      <c r="J74" s="151">
        <f t="shared" si="29"/>
        <v>187.7342000000017</v>
      </c>
      <c r="K74" s="151">
        <f t="shared" si="30"/>
        <v>0.561116</v>
      </c>
      <c r="L74" s="151">
        <f t="shared" si="31"/>
        <v>23.000144839999997</v>
      </c>
      <c r="M74" s="168"/>
      <c r="N74" s="109">
        <v>310</v>
      </c>
      <c r="O74" s="109">
        <v>311.985</v>
      </c>
      <c r="P74" s="109">
        <f t="shared" si="32"/>
        <v>1.9850000000000136</v>
      </c>
      <c r="Q74" s="151">
        <f t="shared" si="33"/>
        <v>119.39775000000081</v>
      </c>
      <c r="R74" s="153">
        <v>40</v>
      </c>
      <c r="S74">
        <f t="shared" si="34"/>
        <v>0.10074654257338925</v>
      </c>
      <c r="T74">
        <f t="shared" si="35"/>
        <v>119.39775000000081</v>
      </c>
    </row>
    <row r="75" spans="1:20" ht="15">
      <c r="A75" s="115">
        <v>41</v>
      </c>
      <c r="B75" s="178">
        <v>45.2</v>
      </c>
      <c r="C75" s="109">
        <v>152.76</v>
      </c>
      <c r="D75" s="109">
        <v>156.525</v>
      </c>
      <c r="E75" s="175">
        <f t="shared" si="25"/>
        <v>3.765000000000015</v>
      </c>
      <c r="F75" s="175">
        <f t="shared" si="26"/>
        <v>6.237000000000009</v>
      </c>
      <c r="G75" s="151">
        <f t="shared" si="27"/>
        <v>255.65463000000037</v>
      </c>
      <c r="H75" s="151">
        <f t="shared" si="28"/>
        <v>159.60483000000022</v>
      </c>
      <c r="I75" s="151">
        <f t="shared" si="24"/>
        <v>96.04980000000015</v>
      </c>
      <c r="J75" s="151">
        <f t="shared" si="29"/>
        <v>255.65463000000037</v>
      </c>
      <c r="K75" s="151">
        <f t="shared" si="30"/>
        <v>0.839816</v>
      </c>
      <c r="L75" s="151">
        <f t="shared" si="31"/>
        <v>34.42405784</v>
      </c>
      <c r="M75" s="168"/>
      <c r="N75" s="109">
        <v>66.769</v>
      </c>
      <c r="O75" s="109">
        <v>69.241</v>
      </c>
      <c r="P75" s="109">
        <f t="shared" si="32"/>
        <v>2.471999999999994</v>
      </c>
      <c r="Q75" s="151">
        <f t="shared" si="33"/>
        <v>148.69079999999965</v>
      </c>
      <c r="R75" s="115">
        <v>41</v>
      </c>
      <c r="S75">
        <f t="shared" si="34"/>
        <v>0.125463704403736</v>
      </c>
      <c r="T75">
        <f t="shared" si="35"/>
        <v>148.69079999999965</v>
      </c>
    </row>
    <row r="76" spans="1:20" ht="15">
      <c r="A76" s="153">
        <v>42</v>
      </c>
      <c r="B76" s="178">
        <v>45.1</v>
      </c>
      <c r="C76" s="109">
        <v>15.472</v>
      </c>
      <c r="D76" s="109">
        <v>18.662</v>
      </c>
      <c r="E76" s="175">
        <f t="shared" si="25"/>
        <v>3.1899999999999995</v>
      </c>
      <c r="F76" s="175">
        <f t="shared" si="26"/>
        <v>4.894</v>
      </c>
      <c r="G76" s="151">
        <f t="shared" si="27"/>
        <v>200.60506</v>
      </c>
      <c r="H76" s="151">
        <f t="shared" si="28"/>
        <v>125.23746</v>
      </c>
      <c r="I76" s="151">
        <f t="shared" si="24"/>
        <v>75.36760000000001</v>
      </c>
      <c r="J76" s="151">
        <f t="shared" si="29"/>
        <v>200.60506</v>
      </c>
      <c r="K76" s="151">
        <f t="shared" si="30"/>
        <v>0.837958</v>
      </c>
      <c r="L76" s="151">
        <f t="shared" si="31"/>
        <v>34.34789842</v>
      </c>
      <c r="M76" s="168"/>
      <c r="N76" s="109">
        <v>1.436</v>
      </c>
      <c r="O76" s="109">
        <v>3.14</v>
      </c>
      <c r="P76" s="109">
        <f t="shared" si="32"/>
        <v>1.7040000000000002</v>
      </c>
      <c r="Q76" s="151">
        <f t="shared" si="33"/>
        <v>102.49560000000001</v>
      </c>
      <c r="R76" s="153">
        <v>42</v>
      </c>
      <c r="S76">
        <f t="shared" si="34"/>
        <v>0.0864846894433522</v>
      </c>
      <c r="T76">
        <f t="shared" si="35"/>
        <v>102.49560000000001</v>
      </c>
    </row>
    <row r="77" spans="1:20" ht="15">
      <c r="A77" s="115">
        <v>43</v>
      </c>
      <c r="B77" s="178">
        <v>30</v>
      </c>
      <c r="C77" s="109">
        <v>74.817</v>
      </c>
      <c r="D77" s="109">
        <v>75.711</v>
      </c>
      <c r="E77" s="175">
        <f t="shared" si="25"/>
        <v>0.8940000000000055</v>
      </c>
      <c r="F77" s="175">
        <f t="shared" si="26"/>
        <v>1.1630000000000056</v>
      </c>
      <c r="G77" s="151">
        <f t="shared" si="27"/>
        <v>47.67137000000023</v>
      </c>
      <c r="H77" s="151">
        <f t="shared" si="28"/>
        <v>29.761170000000142</v>
      </c>
      <c r="I77" s="151">
        <f t="shared" si="24"/>
        <v>17.910200000000085</v>
      </c>
      <c r="J77" s="151">
        <f t="shared" si="29"/>
        <v>47.67137000000022</v>
      </c>
      <c r="K77" s="151">
        <f t="shared" si="30"/>
        <v>0.5574</v>
      </c>
      <c r="L77" s="151">
        <f t="shared" si="31"/>
        <v>22.847826</v>
      </c>
      <c r="M77" s="168"/>
      <c r="N77" s="109">
        <v>7.614</v>
      </c>
      <c r="O77" s="109">
        <v>7.883</v>
      </c>
      <c r="P77" s="109">
        <f t="shared" si="32"/>
        <v>0.26900000000000013</v>
      </c>
      <c r="Q77" s="151">
        <f t="shared" si="33"/>
        <v>16.180350000000008</v>
      </c>
      <c r="R77" s="115">
        <v>43</v>
      </c>
      <c r="S77">
        <f t="shared" si="34"/>
        <v>0.013652806021280372</v>
      </c>
      <c r="T77">
        <f t="shared" si="35"/>
        <v>16.180350000000008</v>
      </c>
    </row>
    <row r="78" spans="1:22" ht="15">
      <c r="A78" s="115">
        <v>44</v>
      </c>
      <c r="B78" s="178">
        <v>46.2</v>
      </c>
      <c r="C78" s="111">
        <v>139.841</v>
      </c>
      <c r="D78" s="111">
        <v>147.525</v>
      </c>
      <c r="E78" s="175">
        <f t="shared" si="25"/>
        <v>7.6839999999999975</v>
      </c>
      <c r="F78" s="175">
        <f t="shared" si="26"/>
        <v>10.180999999999997</v>
      </c>
      <c r="G78" s="151">
        <f t="shared" si="27"/>
        <v>417.31918999999994</v>
      </c>
      <c r="H78" s="151">
        <f t="shared" si="28"/>
        <v>260.53178999999994</v>
      </c>
      <c r="I78" s="151">
        <f t="shared" si="24"/>
        <v>156.78739999999996</v>
      </c>
      <c r="J78" s="151">
        <f t="shared" si="29"/>
        <v>417.31918999999994</v>
      </c>
      <c r="K78" s="151">
        <f t="shared" si="30"/>
        <v>0.858396</v>
      </c>
      <c r="L78" s="151">
        <f t="shared" si="31"/>
        <v>35.18565204</v>
      </c>
      <c r="M78" s="168"/>
      <c r="N78" s="109">
        <v>110.503</v>
      </c>
      <c r="O78" s="109">
        <v>113</v>
      </c>
      <c r="P78" s="109">
        <f t="shared" si="32"/>
        <v>2.497</v>
      </c>
      <c r="Q78" s="151">
        <f t="shared" si="33"/>
        <v>150.19455</v>
      </c>
      <c r="R78" s="115">
        <v>44</v>
      </c>
      <c r="S78">
        <f t="shared" si="34"/>
        <v>0.12673255254697796</v>
      </c>
      <c r="T78">
        <f t="shared" si="35"/>
        <v>150.19455</v>
      </c>
      <c r="U78">
        <v>1.924</v>
      </c>
      <c r="V78">
        <v>0.113</v>
      </c>
    </row>
    <row r="79" spans="1:20" ht="15">
      <c r="A79" s="115">
        <v>45</v>
      </c>
      <c r="B79" s="178">
        <v>45</v>
      </c>
      <c r="C79" s="112">
        <v>19</v>
      </c>
      <c r="D79" s="111">
        <v>20.2</v>
      </c>
      <c r="E79" s="175">
        <f t="shared" si="25"/>
        <v>1.1999999999999993</v>
      </c>
      <c r="F79" s="175">
        <f t="shared" si="26"/>
        <v>1.8999999999999986</v>
      </c>
      <c r="G79" s="151">
        <f t="shared" si="27"/>
        <v>77.88099999999994</v>
      </c>
      <c r="H79" s="151">
        <f t="shared" si="28"/>
        <v>48.62099999999997</v>
      </c>
      <c r="I79" s="151">
        <f t="shared" si="24"/>
        <v>29.25999999999998</v>
      </c>
      <c r="J79" s="151">
        <f t="shared" si="29"/>
        <v>77.88099999999994</v>
      </c>
      <c r="K79" s="151">
        <f t="shared" si="30"/>
        <v>0.8361</v>
      </c>
      <c r="L79" s="151">
        <f t="shared" si="31"/>
        <v>34.271739</v>
      </c>
      <c r="M79" s="205"/>
      <c r="N79" s="112">
        <v>20</v>
      </c>
      <c r="O79" s="111">
        <v>20.7</v>
      </c>
      <c r="P79" s="109">
        <f t="shared" si="32"/>
        <v>0.6999999999999993</v>
      </c>
      <c r="Q79" s="151">
        <f t="shared" si="33"/>
        <v>42.104999999999954</v>
      </c>
      <c r="R79" s="115">
        <v>45</v>
      </c>
      <c r="S79">
        <f t="shared" si="34"/>
        <v>0.03552774801076671</v>
      </c>
      <c r="T79">
        <f t="shared" si="35"/>
        <v>42.104999999999954</v>
      </c>
    </row>
    <row r="80" spans="1:20" ht="15">
      <c r="A80" s="115">
        <v>46</v>
      </c>
      <c r="B80" s="178">
        <v>29.8</v>
      </c>
      <c r="C80" s="111">
        <v>161.303</v>
      </c>
      <c r="D80" s="111">
        <v>162.521</v>
      </c>
      <c r="E80" s="175">
        <f t="shared" si="25"/>
        <v>1.2179999999999893</v>
      </c>
      <c r="F80" s="175">
        <f t="shared" si="26"/>
        <v>1.9359999999999893</v>
      </c>
      <c r="G80" s="151">
        <f t="shared" si="27"/>
        <v>79.35663999999956</v>
      </c>
      <c r="H80" s="151">
        <f t="shared" si="28"/>
        <v>49.54223999999972</v>
      </c>
      <c r="I80" s="151">
        <f t="shared" si="24"/>
        <v>29.814399999999836</v>
      </c>
      <c r="J80" s="151">
        <f t="shared" si="29"/>
        <v>79.35663999999956</v>
      </c>
      <c r="K80" s="151">
        <f t="shared" si="30"/>
        <v>0.553684</v>
      </c>
      <c r="L80" s="151">
        <f t="shared" si="31"/>
        <v>22.69550716</v>
      </c>
      <c r="M80" s="168"/>
      <c r="N80" s="109">
        <v>11.601</v>
      </c>
      <c r="O80" s="109">
        <v>12.319</v>
      </c>
      <c r="P80" s="109">
        <f t="shared" si="32"/>
        <v>0.718</v>
      </c>
      <c r="Q80" s="151">
        <f t="shared" si="33"/>
        <v>43.1877</v>
      </c>
      <c r="R80" s="115">
        <v>46</v>
      </c>
      <c r="S80">
        <f t="shared" si="34"/>
        <v>0.03644131867390075</v>
      </c>
      <c r="T80">
        <f t="shared" si="35"/>
        <v>43.1877</v>
      </c>
    </row>
    <row r="81" spans="1:20" ht="15">
      <c r="A81" s="115">
        <v>47</v>
      </c>
      <c r="B81" s="178">
        <v>45.4</v>
      </c>
      <c r="C81" s="109">
        <v>105.216</v>
      </c>
      <c r="D81" s="109">
        <v>107.216</v>
      </c>
      <c r="E81" s="175">
        <f t="shared" si="25"/>
        <v>2</v>
      </c>
      <c r="F81" s="175">
        <f t="shared" si="26"/>
        <v>2.76</v>
      </c>
      <c r="G81" s="151">
        <f t="shared" si="27"/>
        <v>113.13239999999999</v>
      </c>
      <c r="H81" s="151">
        <f t="shared" si="28"/>
        <v>70.6284</v>
      </c>
      <c r="I81" s="151">
        <f t="shared" si="24"/>
        <v>42.504</v>
      </c>
      <c r="J81" s="151">
        <f t="shared" si="29"/>
        <v>113.13239999999999</v>
      </c>
      <c r="K81" s="151">
        <f t="shared" si="30"/>
        <v>0.843532</v>
      </c>
      <c r="L81" s="151">
        <f t="shared" si="31"/>
        <v>34.57637668</v>
      </c>
      <c r="M81" s="168"/>
      <c r="N81" s="109">
        <v>11.601</v>
      </c>
      <c r="O81" s="109">
        <v>12.361</v>
      </c>
      <c r="P81" s="109">
        <f t="shared" si="32"/>
        <v>0.7599999999999998</v>
      </c>
      <c r="Q81" s="151">
        <f t="shared" si="33"/>
        <v>45.713999999999984</v>
      </c>
      <c r="R81" s="115">
        <v>47</v>
      </c>
      <c r="S81">
        <f t="shared" si="34"/>
        <v>0.03857298355454674</v>
      </c>
      <c r="T81">
        <f t="shared" si="35"/>
        <v>45.713999999999984</v>
      </c>
    </row>
    <row r="82" spans="1:20" ht="15">
      <c r="A82" s="115">
        <v>48</v>
      </c>
      <c r="B82" s="178">
        <v>44.2</v>
      </c>
      <c r="C82" s="109">
        <v>92.249</v>
      </c>
      <c r="D82" s="109">
        <v>93.5</v>
      </c>
      <c r="E82" s="175">
        <f t="shared" si="25"/>
        <v>1.2510000000000048</v>
      </c>
      <c r="F82" s="175">
        <f t="shared" si="26"/>
        <v>2.7830000000000013</v>
      </c>
      <c r="G82" s="151">
        <f t="shared" si="27"/>
        <v>114.07517000000006</v>
      </c>
      <c r="H82" s="151">
        <f t="shared" si="28"/>
        <v>71.21697000000003</v>
      </c>
      <c r="I82" s="151">
        <f t="shared" si="24"/>
        <v>42.85820000000002</v>
      </c>
      <c r="J82" s="151">
        <f t="shared" si="29"/>
        <v>114.07517000000004</v>
      </c>
      <c r="K82" s="151">
        <f t="shared" si="30"/>
        <v>0.8212360000000001</v>
      </c>
      <c r="L82" s="151">
        <f t="shared" si="31"/>
        <v>33.662463640000006</v>
      </c>
      <c r="M82" s="168"/>
      <c r="N82" s="109">
        <v>83.468</v>
      </c>
      <c r="O82" s="109">
        <v>85</v>
      </c>
      <c r="P82" s="109">
        <f t="shared" si="32"/>
        <v>1.5319999999999965</v>
      </c>
      <c r="Q82" s="151">
        <f t="shared" si="33"/>
        <v>92.14979999999979</v>
      </c>
      <c r="R82" s="115">
        <v>48</v>
      </c>
      <c r="S82">
        <f t="shared" si="34"/>
        <v>0.07775501421784933</v>
      </c>
      <c r="T82">
        <f t="shared" si="35"/>
        <v>92.14979999999979</v>
      </c>
    </row>
    <row r="83" spans="1:20" ht="15">
      <c r="A83" s="115">
        <v>49</v>
      </c>
      <c r="B83" s="178">
        <v>30.1</v>
      </c>
      <c r="C83" s="109">
        <v>162</v>
      </c>
      <c r="D83" s="109">
        <v>165</v>
      </c>
      <c r="E83" s="175">
        <f t="shared" si="25"/>
        <v>3</v>
      </c>
      <c r="F83" s="175">
        <f t="shared" si="26"/>
        <v>5</v>
      </c>
      <c r="G83" s="151">
        <f t="shared" si="27"/>
        <v>204.95000000000002</v>
      </c>
      <c r="H83" s="151">
        <f t="shared" si="28"/>
        <v>127.95</v>
      </c>
      <c r="I83" s="151">
        <f t="shared" si="24"/>
        <v>77</v>
      </c>
      <c r="J83" s="151">
        <f t="shared" si="29"/>
        <v>204.95</v>
      </c>
      <c r="K83" s="151">
        <f t="shared" si="30"/>
        <v>0.559258</v>
      </c>
      <c r="L83" s="151">
        <f t="shared" si="31"/>
        <v>22.92398542</v>
      </c>
      <c r="M83" s="168"/>
      <c r="N83" s="109">
        <v>102</v>
      </c>
      <c r="O83" s="109">
        <v>104</v>
      </c>
      <c r="P83" s="109">
        <f t="shared" si="32"/>
        <v>2</v>
      </c>
      <c r="Q83" s="151">
        <f t="shared" si="33"/>
        <v>120.3</v>
      </c>
      <c r="R83" s="115">
        <v>49</v>
      </c>
      <c r="S83">
        <f t="shared" si="34"/>
        <v>0.10150785145933357</v>
      </c>
      <c r="T83">
        <f t="shared" si="35"/>
        <v>120.3</v>
      </c>
    </row>
    <row r="84" spans="1:20" ht="15">
      <c r="A84" s="115">
        <v>50</v>
      </c>
      <c r="B84" s="178">
        <v>45.3</v>
      </c>
      <c r="C84" s="109">
        <v>289</v>
      </c>
      <c r="D84" s="109">
        <v>294</v>
      </c>
      <c r="E84" s="175">
        <f t="shared" si="25"/>
        <v>5</v>
      </c>
      <c r="F84" s="175">
        <f t="shared" si="26"/>
        <v>9</v>
      </c>
      <c r="G84" s="151">
        <f t="shared" si="27"/>
        <v>368.91</v>
      </c>
      <c r="H84" s="151">
        <f t="shared" si="28"/>
        <v>230.31</v>
      </c>
      <c r="I84" s="151">
        <f t="shared" si="24"/>
        <v>138.6</v>
      </c>
      <c r="J84" s="151">
        <f t="shared" si="29"/>
        <v>368.90999999999997</v>
      </c>
      <c r="K84" s="151">
        <f t="shared" si="30"/>
        <v>0.8416739999999999</v>
      </c>
      <c r="L84" s="151">
        <f t="shared" si="31"/>
        <v>34.50021726</v>
      </c>
      <c r="M84" s="168"/>
      <c r="N84" s="109">
        <v>277</v>
      </c>
      <c r="O84" s="109">
        <v>281</v>
      </c>
      <c r="P84" s="109">
        <f t="shared" si="32"/>
        <v>4</v>
      </c>
      <c r="Q84" s="151">
        <f t="shared" si="33"/>
        <v>240.6</v>
      </c>
      <c r="R84" s="115">
        <v>50</v>
      </c>
      <c r="S84">
        <f t="shared" si="34"/>
        <v>0.20301570291866713</v>
      </c>
      <c r="T84">
        <f t="shared" si="35"/>
        <v>240.6</v>
      </c>
    </row>
    <row r="85" spans="1:20" ht="15">
      <c r="A85" s="147"/>
      <c r="B85" s="146">
        <f>SUM(B70:B84)</f>
        <v>600.1</v>
      </c>
      <c r="C85" s="147"/>
      <c r="D85" s="115"/>
      <c r="E85" s="158">
        <f>SUM(E70:E84)</f>
        <v>50.057</v>
      </c>
      <c r="F85" s="158">
        <f>SUM(F70:F84)</f>
        <v>79.691</v>
      </c>
      <c r="G85" s="151">
        <f>SUM(G70:G84)</f>
        <v>3266.5340900000006</v>
      </c>
      <c r="H85" s="151">
        <f t="shared" si="28"/>
        <v>2039.29269</v>
      </c>
      <c r="I85" s="151">
        <f>SUM(I70:I84)</f>
        <v>1227.2414000000003</v>
      </c>
      <c r="J85" s="151">
        <f t="shared" si="29"/>
        <v>3266.53409</v>
      </c>
      <c r="K85" s="151">
        <f t="shared" si="30"/>
        <v>11.149858</v>
      </c>
      <c r="L85" s="151">
        <f t="shared" si="31"/>
        <v>457.03267942</v>
      </c>
      <c r="M85" s="169"/>
      <c r="N85" s="147"/>
      <c r="O85" s="115"/>
      <c r="P85" s="180">
        <f>SUM(P70:P84)</f>
        <v>29.634000000000007</v>
      </c>
      <c r="Q85" s="151">
        <f t="shared" si="33"/>
        <v>1782.4851000000003</v>
      </c>
      <c r="R85" s="147"/>
      <c r="S85">
        <f t="shared" si="34"/>
        <v>1.5040418350729456</v>
      </c>
      <c r="T85">
        <f t="shared" si="35"/>
        <v>1782.4851000000003</v>
      </c>
    </row>
    <row r="86" spans="1:18" ht="15">
      <c r="A86" s="147"/>
      <c r="B86" s="147"/>
      <c r="C86" s="147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47"/>
    </row>
    <row r="87" spans="1:18" ht="15">
      <c r="A87" s="147"/>
      <c r="B87" s="147"/>
      <c r="C87" s="147"/>
      <c r="D87" s="75"/>
      <c r="E87" s="75"/>
      <c r="F87" s="75"/>
      <c r="G87" s="75"/>
      <c r="H87" s="75"/>
      <c r="I87" s="159"/>
      <c r="J87" s="159"/>
      <c r="K87" s="159"/>
      <c r="L87" s="159"/>
      <c r="M87" s="159"/>
      <c r="N87" s="159"/>
      <c r="O87" s="159"/>
      <c r="P87" s="159"/>
      <c r="Q87" s="159"/>
      <c r="R87" s="147"/>
    </row>
    <row r="88" spans="1:18" ht="15">
      <c r="A88" s="165"/>
      <c r="B88" s="165"/>
      <c r="C88" s="165"/>
      <c r="D88" s="159"/>
      <c r="E88" s="159"/>
      <c r="F88" s="159"/>
      <c r="G88" s="159"/>
      <c r="H88" s="159"/>
      <c r="I88" s="159"/>
      <c r="J88" s="159"/>
      <c r="K88" s="159"/>
      <c r="L88" s="159"/>
      <c r="M88" s="187"/>
      <c r="N88" s="159"/>
      <c r="O88" s="159"/>
      <c r="P88" s="159"/>
      <c r="Q88" s="159"/>
      <c r="R88" s="147"/>
    </row>
    <row r="89" spans="1:18" ht="15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47"/>
    </row>
    <row r="90" spans="1:18" ht="15">
      <c r="A90" s="165"/>
      <c r="B90" s="188"/>
      <c r="C90" s="163"/>
      <c r="D90" s="189"/>
      <c r="E90" s="167"/>
      <c r="F90" s="167"/>
      <c r="G90" s="182"/>
      <c r="H90" s="182"/>
      <c r="I90" s="182"/>
      <c r="J90" s="182"/>
      <c r="K90" s="182"/>
      <c r="L90" s="182"/>
      <c r="M90" s="165"/>
      <c r="N90" s="163"/>
      <c r="O90" s="163"/>
      <c r="P90" s="167"/>
      <c r="Q90" s="182"/>
      <c r="R90" s="147"/>
    </row>
    <row r="91" spans="1:18" ht="15">
      <c r="A91" s="165"/>
      <c r="B91" s="188"/>
      <c r="C91" s="167"/>
      <c r="D91" s="167"/>
      <c r="E91" s="167"/>
      <c r="F91" s="167"/>
      <c r="G91" s="182" t="s">
        <v>118</v>
      </c>
      <c r="H91" s="182"/>
      <c r="I91" s="182"/>
      <c r="J91" s="182"/>
      <c r="K91" s="182"/>
      <c r="L91" s="182"/>
      <c r="M91" s="164"/>
      <c r="N91" s="167"/>
      <c r="O91" s="167"/>
      <c r="P91" s="167"/>
      <c r="Q91" s="182"/>
      <c r="R91" s="147"/>
    </row>
    <row r="92" spans="1:18" ht="15">
      <c r="A92" s="165"/>
      <c r="B92" s="188"/>
      <c r="C92" s="167"/>
      <c r="D92" s="167"/>
      <c r="E92" s="167"/>
      <c r="F92" s="167"/>
      <c r="G92" s="182"/>
      <c r="H92" s="182"/>
      <c r="I92" s="182"/>
      <c r="J92" s="182"/>
      <c r="K92" s="182"/>
      <c r="L92" s="182"/>
      <c r="M92" s="164"/>
      <c r="N92" s="167"/>
      <c r="O92" s="167"/>
      <c r="P92" s="167"/>
      <c r="Q92" s="182"/>
      <c r="R92" s="147"/>
    </row>
    <row r="93" spans="1:18" ht="15">
      <c r="A93" s="165"/>
      <c r="B93" s="188"/>
      <c r="C93" s="167"/>
      <c r="D93" s="167"/>
      <c r="E93" s="167"/>
      <c r="F93" s="167"/>
      <c r="G93" s="182"/>
      <c r="H93" s="182"/>
      <c r="I93" s="182"/>
      <c r="J93" s="182"/>
      <c r="K93" s="182"/>
      <c r="L93" s="182"/>
      <c r="M93" s="164"/>
      <c r="N93" s="167"/>
      <c r="O93" s="167"/>
      <c r="P93" s="167"/>
      <c r="Q93" s="182"/>
      <c r="R93" s="147"/>
    </row>
    <row r="94" spans="1:18" ht="1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71"/>
    </row>
    <row r="95" spans="1:18" ht="1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</row>
    <row r="96" spans="1:18" ht="15">
      <c r="A96" s="162"/>
      <c r="B96" s="170"/>
      <c r="C96" s="163"/>
      <c r="D96" s="163"/>
      <c r="E96" s="168"/>
      <c r="F96" s="168"/>
      <c r="G96" s="169"/>
      <c r="H96" s="169"/>
      <c r="I96" s="169"/>
      <c r="J96" s="169"/>
      <c r="K96" s="169"/>
      <c r="L96" s="169"/>
      <c r="M96" s="169"/>
      <c r="N96" s="163"/>
      <c r="O96" s="163"/>
      <c r="P96" s="195"/>
      <c r="Q96" s="169"/>
      <c r="R96" s="162"/>
    </row>
    <row r="97" spans="1:18" ht="15">
      <c r="A97" s="162"/>
      <c r="B97" s="170"/>
      <c r="C97" s="168"/>
      <c r="D97" s="168"/>
      <c r="E97" s="168"/>
      <c r="F97" s="168"/>
      <c r="G97" s="169"/>
      <c r="H97" s="169"/>
      <c r="I97" s="169"/>
      <c r="J97" s="169"/>
      <c r="K97" s="169"/>
      <c r="L97" s="169"/>
      <c r="M97" s="169"/>
      <c r="N97" s="168"/>
      <c r="O97" s="168"/>
      <c r="P97" s="195"/>
      <c r="Q97" s="169"/>
      <c r="R97" s="162"/>
    </row>
    <row r="98" spans="1:18" ht="15">
      <c r="A98" s="162"/>
      <c r="B98" s="170"/>
      <c r="C98" s="168"/>
      <c r="D98" s="168"/>
      <c r="E98" s="168"/>
      <c r="F98" s="168"/>
      <c r="G98" s="169"/>
      <c r="H98" s="169"/>
      <c r="I98" s="169"/>
      <c r="J98" s="169"/>
      <c r="K98" s="169"/>
      <c r="L98" s="169"/>
      <c r="M98" s="169"/>
      <c r="N98" s="168"/>
      <c r="O98" s="168"/>
      <c r="P98" s="195"/>
      <c r="Q98" s="169"/>
      <c r="R98" s="162"/>
    </row>
    <row r="99" spans="1:18" ht="15">
      <c r="A99" s="196"/>
      <c r="B99" s="170"/>
      <c r="C99" s="168"/>
      <c r="D99" s="168"/>
      <c r="E99" s="168"/>
      <c r="F99" s="168"/>
      <c r="G99" s="169"/>
      <c r="H99" s="169"/>
      <c r="I99" s="169"/>
      <c r="J99" s="169"/>
      <c r="K99" s="169"/>
      <c r="L99" s="169"/>
      <c r="M99" s="169"/>
      <c r="N99" s="168"/>
      <c r="O99" s="168"/>
      <c r="P99" s="195"/>
      <c r="Q99" s="169"/>
      <c r="R99" s="162"/>
    </row>
    <row r="100" spans="1:18" ht="15">
      <c r="A100" s="197" t="s">
        <v>5</v>
      </c>
      <c r="B100" s="197"/>
      <c r="C100" s="197"/>
      <c r="D100" s="115" t="s">
        <v>117</v>
      </c>
      <c r="E100" s="197" t="s">
        <v>31</v>
      </c>
      <c r="F100" s="197"/>
      <c r="G100" s="115" t="s">
        <v>6</v>
      </c>
      <c r="H100" s="115" t="s">
        <v>27</v>
      </c>
      <c r="I100" s="115" t="s">
        <v>26</v>
      </c>
      <c r="J100" s="115" t="s">
        <v>6</v>
      </c>
      <c r="K100" s="115" t="s">
        <v>30</v>
      </c>
      <c r="L100" s="115" t="s">
        <v>14</v>
      </c>
      <c r="M100" s="197"/>
      <c r="N100" s="197" t="s">
        <v>8</v>
      </c>
      <c r="O100" s="197"/>
      <c r="P100" s="115" t="s">
        <v>117</v>
      </c>
      <c r="Q100" s="197" t="s">
        <v>31</v>
      </c>
      <c r="R100" s="198"/>
    </row>
    <row r="101" spans="1:18" ht="15">
      <c r="A101" s="115" t="s">
        <v>0</v>
      </c>
      <c r="B101" s="115" t="s">
        <v>1</v>
      </c>
      <c r="C101" s="115" t="s">
        <v>2</v>
      </c>
      <c r="D101" s="115" t="s">
        <v>3</v>
      </c>
      <c r="E101" s="148" t="s">
        <v>16</v>
      </c>
      <c r="F101" s="148" t="s">
        <v>11</v>
      </c>
      <c r="G101" s="115">
        <v>40.99</v>
      </c>
      <c r="H101" s="115">
        <v>25.59</v>
      </c>
      <c r="I101" s="115">
        <v>15.4</v>
      </c>
      <c r="J101" s="115" t="s">
        <v>14</v>
      </c>
      <c r="K101" s="115">
        <v>0.01858</v>
      </c>
      <c r="L101" s="115" t="s">
        <v>6</v>
      </c>
      <c r="M101" s="146"/>
      <c r="N101" s="115" t="s">
        <v>2</v>
      </c>
      <c r="O101" s="115" t="s">
        <v>3</v>
      </c>
      <c r="P101" s="148" t="s">
        <v>4</v>
      </c>
      <c r="Q101" s="115">
        <v>60.15</v>
      </c>
      <c r="R101" s="115" t="s">
        <v>0</v>
      </c>
    </row>
    <row r="102" spans="1:20" ht="15">
      <c r="A102" s="115">
        <v>51</v>
      </c>
      <c r="B102" s="178">
        <v>47.8</v>
      </c>
      <c r="C102" s="108">
        <v>7.49</v>
      </c>
      <c r="D102" s="110">
        <v>8.9</v>
      </c>
      <c r="E102" s="175">
        <f>D102-C102</f>
        <v>1.4100000000000001</v>
      </c>
      <c r="F102" s="175">
        <f>E102+P102</f>
        <v>2.41</v>
      </c>
      <c r="G102" s="151">
        <f>40.99*F102</f>
        <v>98.78590000000001</v>
      </c>
      <c r="H102" s="151">
        <f>25.59*F102</f>
        <v>61.6719</v>
      </c>
      <c r="I102" s="151">
        <f aca="true" t="shared" si="36" ref="I102:I121">15.4*F102</f>
        <v>37.114000000000004</v>
      </c>
      <c r="J102" s="151">
        <f>H102+I102</f>
        <v>98.7859</v>
      </c>
      <c r="K102" s="151">
        <f>0.01858*B102</f>
        <v>0.8881239999999999</v>
      </c>
      <c r="L102" s="151">
        <f>40.99*K102</f>
        <v>36.40420276</v>
      </c>
      <c r="M102" s="154"/>
      <c r="N102" s="108">
        <v>4.34</v>
      </c>
      <c r="O102" s="108">
        <v>5.34</v>
      </c>
      <c r="P102" s="109">
        <f>O102-N102</f>
        <v>1</v>
      </c>
      <c r="Q102" s="151">
        <f>60.15*P102</f>
        <v>60.15</v>
      </c>
      <c r="R102" s="115">
        <v>51</v>
      </c>
      <c r="S102">
        <f>Q102/1185.13</f>
        <v>0.050753925729666784</v>
      </c>
      <c r="T102">
        <f>S102*1185.13</f>
        <v>60.15</v>
      </c>
    </row>
    <row r="103" spans="1:20" ht="15">
      <c r="A103" s="115">
        <v>52</v>
      </c>
      <c r="B103" s="178">
        <v>36</v>
      </c>
      <c r="C103" s="109">
        <v>48.534</v>
      </c>
      <c r="D103" s="109">
        <v>51.381</v>
      </c>
      <c r="E103" s="175">
        <f aca="true" t="shared" si="37" ref="E103:E121">D103-C103</f>
        <v>2.8470000000000013</v>
      </c>
      <c r="F103" s="175">
        <f aca="true" t="shared" si="38" ref="F103:F121">E103+P103</f>
        <v>4.017000000000003</v>
      </c>
      <c r="G103" s="151">
        <f aca="true" t="shared" si="39" ref="G103:G121">40.99*F103</f>
        <v>164.65683000000013</v>
      </c>
      <c r="H103" s="151">
        <f aca="true" t="shared" si="40" ref="H103:H121">25.59*F103</f>
        <v>102.79503000000008</v>
      </c>
      <c r="I103" s="151">
        <f t="shared" si="36"/>
        <v>61.861800000000045</v>
      </c>
      <c r="J103" s="151">
        <f aca="true" t="shared" si="41" ref="J103:J121">H103+I103</f>
        <v>164.65683000000013</v>
      </c>
      <c r="K103" s="151">
        <f aca="true" t="shared" si="42" ref="K103:K122">0.01858*B103</f>
        <v>0.6688799999999999</v>
      </c>
      <c r="L103" s="151">
        <f aca="true" t="shared" si="43" ref="L103:L121">40.99*K103</f>
        <v>27.417391199999997</v>
      </c>
      <c r="M103" s="154"/>
      <c r="N103" s="109">
        <v>24.011</v>
      </c>
      <c r="O103" s="109">
        <v>25.181</v>
      </c>
      <c r="P103" s="109">
        <f aca="true" t="shared" si="44" ref="P103:P121">O103-N103</f>
        <v>1.1700000000000017</v>
      </c>
      <c r="Q103" s="151">
        <f aca="true" t="shared" si="45" ref="Q103:Q122">60.15*P103</f>
        <v>70.3755000000001</v>
      </c>
      <c r="R103" s="115">
        <v>52</v>
      </c>
      <c r="S103">
        <f aca="true" t="shared" si="46" ref="S103:S122">Q103/1185.13</f>
        <v>0.059382093103710225</v>
      </c>
      <c r="T103">
        <f aca="true" t="shared" si="47" ref="T103:T122">S103*1185.13</f>
        <v>70.3755000000001</v>
      </c>
    </row>
    <row r="104" spans="1:20" ht="15">
      <c r="A104" s="115">
        <v>53</v>
      </c>
      <c r="B104" s="178">
        <v>31</v>
      </c>
      <c r="C104" s="111">
        <v>746.125</v>
      </c>
      <c r="D104" s="111">
        <v>760.893</v>
      </c>
      <c r="E104" s="175">
        <f t="shared" si="37"/>
        <v>14.768000000000029</v>
      </c>
      <c r="F104" s="175">
        <f t="shared" si="38"/>
        <v>25.851999999999975</v>
      </c>
      <c r="G104" s="151">
        <f t="shared" si="39"/>
        <v>1059.673479999999</v>
      </c>
      <c r="H104" s="151">
        <f t="shared" si="40"/>
        <v>661.5526799999993</v>
      </c>
      <c r="I104" s="151">
        <f t="shared" si="36"/>
        <v>398.12079999999963</v>
      </c>
      <c r="J104" s="151">
        <f t="shared" si="41"/>
        <v>1059.673479999999</v>
      </c>
      <c r="K104" s="151">
        <f t="shared" si="42"/>
        <v>0.5759799999999999</v>
      </c>
      <c r="L104" s="151">
        <f t="shared" si="43"/>
        <v>23.6094202</v>
      </c>
      <c r="M104" s="154"/>
      <c r="N104" s="111">
        <v>476.482</v>
      </c>
      <c r="O104" s="111">
        <v>487.566</v>
      </c>
      <c r="P104" s="109">
        <f t="shared" si="44"/>
        <v>11.083999999999946</v>
      </c>
      <c r="Q104" s="151">
        <f t="shared" si="45"/>
        <v>666.7025999999968</v>
      </c>
      <c r="R104" s="115">
        <v>53</v>
      </c>
      <c r="S104">
        <f t="shared" si="46"/>
        <v>0.5625565127876239</v>
      </c>
      <c r="T104">
        <f t="shared" si="47"/>
        <v>666.7025999999968</v>
      </c>
    </row>
    <row r="105" spans="1:20" ht="15">
      <c r="A105" s="155">
        <v>54</v>
      </c>
      <c r="B105" s="178">
        <v>31.4</v>
      </c>
      <c r="C105" s="109">
        <v>69.32</v>
      </c>
      <c r="D105" s="109">
        <v>81.639</v>
      </c>
      <c r="E105" s="175">
        <f t="shared" si="37"/>
        <v>12.319000000000003</v>
      </c>
      <c r="F105" s="175">
        <f t="shared" si="38"/>
        <v>17.563000000000002</v>
      </c>
      <c r="G105" s="151">
        <f t="shared" si="39"/>
        <v>719.9073700000001</v>
      </c>
      <c r="H105" s="151">
        <f t="shared" si="40"/>
        <v>449.43717000000004</v>
      </c>
      <c r="I105" s="151">
        <f t="shared" si="36"/>
        <v>270.47020000000003</v>
      </c>
      <c r="J105" s="151">
        <f t="shared" si="41"/>
        <v>719.9073700000001</v>
      </c>
      <c r="K105" s="151">
        <f t="shared" si="42"/>
        <v>0.5834119999999999</v>
      </c>
      <c r="L105" s="151">
        <f t="shared" si="43"/>
        <v>23.914057879999998</v>
      </c>
      <c r="M105" s="154"/>
      <c r="N105" s="109">
        <v>46.028</v>
      </c>
      <c r="O105" s="109">
        <v>51.272</v>
      </c>
      <c r="P105" s="109">
        <f t="shared" si="44"/>
        <v>5.244</v>
      </c>
      <c r="Q105" s="151">
        <f t="shared" si="45"/>
        <v>315.42659999999995</v>
      </c>
      <c r="R105" s="115">
        <v>54</v>
      </c>
      <c r="S105">
        <f t="shared" si="46"/>
        <v>0.26615358652637255</v>
      </c>
      <c r="T105">
        <f t="shared" si="47"/>
        <v>315.42659999999995</v>
      </c>
    </row>
    <row r="106" spans="1:20" ht="15">
      <c r="A106" s="155">
        <v>55</v>
      </c>
      <c r="B106" s="178">
        <v>47.3</v>
      </c>
      <c r="C106" s="109">
        <v>144.13</v>
      </c>
      <c r="D106" s="109">
        <v>147.036</v>
      </c>
      <c r="E106" s="175">
        <f t="shared" si="37"/>
        <v>2.906000000000006</v>
      </c>
      <c r="F106" s="175">
        <f t="shared" si="38"/>
        <v>6.846000000000004</v>
      </c>
      <c r="G106" s="151">
        <f t="shared" si="39"/>
        <v>280.6175400000002</v>
      </c>
      <c r="H106" s="151">
        <f t="shared" si="40"/>
        <v>175.1891400000001</v>
      </c>
      <c r="I106" s="151">
        <f t="shared" si="36"/>
        <v>105.42840000000005</v>
      </c>
      <c r="J106" s="151">
        <f t="shared" si="41"/>
        <v>280.61754000000013</v>
      </c>
      <c r="K106" s="151">
        <f t="shared" si="42"/>
        <v>0.8788339999999999</v>
      </c>
      <c r="L106" s="151">
        <f t="shared" si="43"/>
        <v>36.023405659999995</v>
      </c>
      <c r="M106" s="154"/>
      <c r="N106" s="111">
        <v>71.683</v>
      </c>
      <c r="O106" s="111">
        <v>75.623</v>
      </c>
      <c r="P106" s="109">
        <f t="shared" si="44"/>
        <v>3.9399999999999977</v>
      </c>
      <c r="Q106" s="151">
        <f t="shared" si="45"/>
        <v>236.99099999999987</v>
      </c>
      <c r="R106" s="115">
        <v>55</v>
      </c>
      <c r="S106">
        <f t="shared" si="46"/>
        <v>0.19997046737488702</v>
      </c>
      <c r="T106">
        <f t="shared" si="47"/>
        <v>236.99099999999987</v>
      </c>
    </row>
    <row r="107" spans="1:20" ht="15">
      <c r="A107" s="173">
        <v>56</v>
      </c>
      <c r="B107" s="178">
        <v>34</v>
      </c>
      <c r="C107" s="110">
        <v>2</v>
      </c>
      <c r="D107" s="110">
        <v>2</v>
      </c>
      <c r="E107" s="175">
        <f t="shared" si="37"/>
        <v>0</v>
      </c>
      <c r="F107" s="175">
        <f t="shared" si="38"/>
        <v>0</v>
      </c>
      <c r="G107" s="151">
        <f t="shared" si="39"/>
        <v>0</v>
      </c>
      <c r="H107" s="151">
        <f t="shared" si="40"/>
        <v>0</v>
      </c>
      <c r="I107" s="151">
        <f t="shared" si="36"/>
        <v>0</v>
      </c>
      <c r="J107" s="151">
        <f t="shared" si="41"/>
        <v>0</v>
      </c>
      <c r="K107" s="151">
        <f t="shared" si="42"/>
        <v>0.63172</v>
      </c>
      <c r="L107" s="151">
        <f t="shared" si="43"/>
        <v>25.8942028</v>
      </c>
      <c r="M107" s="154"/>
      <c r="N107" s="110">
        <v>2</v>
      </c>
      <c r="O107" s="110">
        <v>2</v>
      </c>
      <c r="P107" s="109">
        <f t="shared" si="44"/>
        <v>0</v>
      </c>
      <c r="Q107" s="151">
        <f t="shared" si="45"/>
        <v>0</v>
      </c>
      <c r="R107" s="153">
        <v>56</v>
      </c>
      <c r="S107">
        <f t="shared" si="46"/>
        <v>0</v>
      </c>
      <c r="T107">
        <f t="shared" si="47"/>
        <v>0</v>
      </c>
    </row>
    <row r="108" spans="1:20" ht="15">
      <c r="A108" s="115">
        <v>57</v>
      </c>
      <c r="B108" s="178">
        <v>31</v>
      </c>
      <c r="C108" s="109">
        <v>104.9</v>
      </c>
      <c r="D108" s="109">
        <v>108.6</v>
      </c>
      <c r="E108" s="175">
        <f t="shared" si="37"/>
        <v>3.6999999999999886</v>
      </c>
      <c r="F108" s="175">
        <f t="shared" si="38"/>
        <v>3.9999999999999893</v>
      </c>
      <c r="G108" s="151">
        <f t="shared" si="39"/>
        <v>163.95999999999958</v>
      </c>
      <c r="H108" s="151">
        <f t="shared" si="40"/>
        <v>102.35999999999973</v>
      </c>
      <c r="I108" s="151">
        <f t="shared" si="36"/>
        <v>61.59999999999984</v>
      </c>
      <c r="J108" s="151">
        <f t="shared" si="41"/>
        <v>163.95999999999958</v>
      </c>
      <c r="K108" s="151">
        <f t="shared" si="42"/>
        <v>0.5759799999999999</v>
      </c>
      <c r="L108" s="151">
        <f t="shared" si="43"/>
        <v>23.6094202</v>
      </c>
      <c r="M108" s="154"/>
      <c r="N108" s="109">
        <v>29.3</v>
      </c>
      <c r="O108" s="109">
        <v>29.6</v>
      </c>
      <c r="P108" s="109">
        <f t="shared" si="44"/>
        <v>0.3000000000000007</v>
      </c>
      <c r="Q108" s="151">
        <f t="shared" si="45"/>
        <v>18.04500000000004</v>
      </c>
      <c r="R108" s="115">
        <v>57</v>
      </c>
      <c r="S108">
        <f t="shared" si="46"/>
        <v>0.01522617771890007</v>
      </c>
      <c r="T108">
        <f t="shared" si="47"/>
        <v>18.04500000000004</v>
      </c>
    </row>
    <row r="109" spans="1:20" ht="15">
      <c r="A109" s="115">
        <v>58</v>
      </c>
      <c r="B109" s="178">
        <v>31</v>
      </c>
      <c r="C109" s="111">
        <v>17.252</v>
      </c>
      <c r="D109" s="111">
        <v>18.917</v>
      </c>
      <c r="E109" s="175">
        <f t="shared" si="37"/>
        <v>1.6650000000000027</v>
      </c>
      <c r="F109" s="175">
        <f t="shared" si="38"/>
        <v>3.7730000000000032</v>
      </c>
      <c r="G109" s="151">
        <f t="shared" si="39"/>
        <v>154.65527000000014</v>
      </c>
      <c r="H109" s="151">
        <f t="shared" si="40"/>
        <v>96.55107000000008</v>
      </c>
      <c r="I109" s="151">
        <f t="shared" si="36"/>
        <v>58.10420000000005</v>
      </c>
      <c r="J109" s="151">
        <f t="shared" si="41"/>
        <v>154.65527000000014</v>
      </c>
      <c r="K109" s="151">
        <f t="shared" si="42"/>
        <v>0.5759799999999999</v>
      </c>
      <c r="L109" s="151">
        <f t="shared" si="43"/>
        <v>23.6094202</v>
      </c>
      <c r="M109" s="154"/>
      <c r="N109" s="111">
        <v>21.738</v>
      </c>
      <c r="O109" s="111">
        <v>23.846</v>
      </c>
      <c r="P109" s="109">
        <f t="shared" si="44"/>
        <v>2.1080000000000005</v>
      </c>
      <c r="Q109" s="151">
        <f t="shared" si="45"/>
        <v>126.79620000000003</v>
      </c>
      <c r="R109" s="157">
        <v>58</v>
      </c>
      <c r="S109">
        <f t="shared" si="46"/>
        <v>0.1069892754381376</v>
      </c>
      <c r="T109">
        <f t="shared" si="47"/>
        <v>126.79620000000003</v>
      </c>
    </row>
    <row r="110" spans="1:20" ht="15">
      <c r="A110" s="115">
        <v>59</v>
      </c>
      <c r="B110" s="178">
        <v>46.5</v>
      </c>
      <c r="C110" s="109">
        <v>106.928</v>
      </c>
      <c r="D110" s="109">
        <v>109.928</v>
      </c>
      <c r="E110" s="175">
        <f t="shared" si="37"/>
        <v>3</v>
      </c>
      <c r="F110" s="175">
        <f t="shared" si="38"/>
        <v>5.400000000000006</v>
      </c>
      <c r="G110" s="151">
        <f t="shared" si="39"/>
        <v>221.34600000000023</v>
      </c>
      <c r="H110" s="151">
        <f t="shared" si="40"/>
        <v>138.18600000000015</v>
      </c>
      <c r="I110" s="151">
        <f t="shared" si="36"/>
        <v>83.1600000000001</v>
      </c>
      <c r="J110" s="151">
        <f t="shared" si="41"/>
        <v>221.34600000000023</v>
      </c>
      <c r="K110" s="151">
        <f t="shared" si="42"/>
        <v>0.86397</v>
      </c>
      <c r="L110" s="151">
        <f t="shared" si="43"/>
        <v>35.414130300000004</v>
      </c>
      <c r="M110" s="154"/>
      <c r="N110" s="191">
        <v>67.588</v>
      </c>
      <c r="O110" s="191">
        <v>69.988</v>
      </c>
      <c r="P110" s="109">
        <f t="shared" si="44"/>
        <v>2.4000000000000057</v>
      </c>
      <c r="Q110" s="151">
        <f t="shared" si="45"/>
        <v>144.36000000000033</v>
      </c>
      <c r="R110" s="115">
        <v>59</v>
      </c>
      <c r="S110">
        <f t="shared" si="46"/>
        <v>0.12180942175120056</v>
      </c>
      <c r="T110">
        <f t="shared" si="47"/>
        <v>144.36000000000033</v>
      </c>
    </row>
    <row r="111" spans="1:20" ht="15">
      <c r="A111" s="149">
        <v>60</v>
      </c>
      <c r="B111" s="178">
        <v>34.5</v>
      </c>
      <c r="C111" s="111">
        <v>43.228</v>
      </c>
      <c r="D111" s="112">
        <v>46</v>
      </c>
      <c r="E111" s="175">
        <f t="shared" si="37"/>
        <v>2.7719999999999985</v>
      </c>
      <c r="F111" s="175">
        <f t="shared" si="38"/>
        <v>4.814</v>
      </c>
      <c r="G111" s="151">
        <f t="shared" si="39"/>
        <v>197.32586</v>
      </c>
      <c r="H111" s="151">
        <f t="shared" si="40"/>
        <v>123.19026</v>
      </c>
      <c r="I111" s="151">
        <f t="shared" si="36"/>
        <v>74.1356</v>
      </c>
      <c r="J111" s="151">
        <f t="shared" si="41"/>
        <v>197.32585999999998</v>
      </c>
      <c r="K111" s="151">
        <f t="shared" si="42"/>
        <v>0.64101</v>
      </c>
      <c r="L111" s="151">
        <f t="shared" si="43"/>
        <v>26.2749999</v>
      </c>
      <c r="M111" s="154"/>
      <c r="N111" s="111">
        <v>27.958</v>
      </c>
      <c r="O111" s="111">
        <v>30</v>
      </c>
      <c r="P111" s="109">
        <f t="shared" si="44"/>
        <v>2.0420000000000016</v>
      </c>
      <c r="Q111" s="151">
        <f t="shared" si="45"/>
        <v>122.82630000000009</v>
      </c>
      <c r="R111" s="153">
        <v>60</v>
      </c>
      <c r="S111">
        <f t="shared" si="46"/>
        <v>0.10363951633997964</v>
      </c>
      <c r="T111">
        <f t="shared" si="47"/>
        <v>122.82630000000009</v>
      </c>
    </row>
    <row r="112" spans="1:20" ht="15">
      <c r="A112" s="149">
        <v>61</v>
      </c>
      <c r="B112" s="178">
        <v>31.4</v>
      </c>
      <c r="C112" s="112">
        <v>280</v>
      </c>
      <c r="D112" s="111">
        <v>282.056</v>
      </c>
      <c r="E112" s="175">
        <f t="shared" si="37"/>
        <v>2.055999999999983</v>
      </c>
      <c r="F112" s="175">
        <f t="shared" si="38"/>
        <v>3.1119999999999806</v>
      </c>
      <c r="G112" s="151">
        <f t="shared" si="39"/>
        <v>127.56087999999922</v>
      </c>
      <c r="H112" s="151">
        <f t="shared" si="40"/>
        <v>79.6360799999995</v>
      </c>
      <c r="I112" s="151">
        <f t="shared" si="36"/>
        <v>47.9247999999997</v>
      </c>
      <c r="J112" s="151">
        <f t="shared" si="41"/>
        <v>127.5608799999992</v>
      </c>
      <c r="K112" s="151">
        <f t="shared" si="42"/>
        <v>0.5834119999999999</v>
      </c>
      <c r="L112" s="151">
        <f t="shared" si="43"/>
        <v>23.914057879999998</v>
      </c>
      <c r="M112" s="154"/>
      <c r="N112" s="112">
        <v>72</v>
      </c>
      <c r="O112" s="111">
        <v>73.056</v>
      </c>
      <c r="P112" s="109">
        <f t="shared" si="44"/>
        <v>1.0559999999999974</v>
      </c>
      <c r="Q112" s="151">
        <f t="shared" si="45"/>
        <v>63.51839999999984</v>
      </c>
      <c r="R112" s="153">
        <v>61</v>
      </c>
      <c r="S112">
        <f t="shared" si="46"/>
        <v>0.05359614557052799</v>
      </c>
      <c r="T112">
        <f t="shared" si="47"/>
        <v>63.51839999999984</v>
      </c>
    </row>
    <row r="113" spans="1:20" ht="15">
      <c r="A113" s="155">
        <v>62</v>
      </c>
      <c r="B113" s="178">
        <v>31</v>
      </c>
      <c r="C113" s="111">
        <v>24.677</v>
      </c>
      <c r="D113" s="111">
        <v>24.677</v>
      </c>
      <c r="E113" s="175">
        <f t="shared" si="37"/>
        <v>0</v>
      </c>
      <c r="F113" s="175">
        <f t="shared" si="38"/>
        <v>0</v>
      </c>
      <c r="G113" s="151">
        <f t="shared" si="39"/>
        <v>0</v>
      </c>
      <c r="H113" s="151">
        <f t="shared" si="40"/>
        <v>0</v>
      </c>
      <c r="I113" s="151">
        <f t="shared" si="36"/>
        <v>0</v>
      </c>
      <c r="J113" s="151">
        <f t="shared" si="41"/>
        <v>0</v>
      </c>
      <c r="K113" s="151">
        <f t="shared" si="42"/>
        <v>0.5759799999999999</v>
      </c>
      <c r="L113" s="151">
        <f t="shared" si="43"/>
        <v>23.6094202</v>
      </c>
      <c r="M113" s="154"/>
      <c r="N113" s="109">
        <v>22.047</v>
      </c>
      <c r="O113" s="109">
        <v>22.047</v>
      </c>
      <c r="P113" s="109">
        <f t="shared" si="44"/>
        <v>0</v>
      </c>
      <c r="Q113" s="151">
        <f t="shared" si="45"/>
        <v>0</v>
      </c>
      <c r="R113" s="115">
        <v>62</v>
      </c>
      <c r="S113">
        <f t="shared" si="46"/>
        <v>0</v>
      </c>
      <c r="T113">
        <f t="shared" si="47"/>
        <v>0</v>
      </c>
    </row>
    <row r="114" spans="1:20" ht="15">
      <c r="A114" s="115">
        <v>63</v>
      </c>
      <c r="B114" s="178">
        <v>46.2</v>
      </c>
      <c r="C114" s="109">
        <v>96.56</v>
      </c>
      <c r="D114" s="109">
        <v>99.64</v>
      </c>
      <c r="E114" s="175">
        <f t="shared" si="37"/>
        <v>3.0799999999999983</v>
      </c>
      <c r="F114" s="175">
        <f t="shared" si="38"/>
        <v>7.8089999999999975</v>
      </c>
      <c r="G114" s="151">
        <f t="shared" si="39"/>
        <v>320.0909099999999</v>
      </c>
      <c r="H114" s="151">
        <f t="shared" si="40"/>
        <v>199.83230999999992</v>
      </c>
      <c r="I114" s="151">
        <f t="shared" si="36"/>
        <v>120.25859999999996</v>
      </c>
      <c r="J114" s="151">
        <f t="shared" si="41"/>
        <v>320.0909099999999</v>
      </c>
      <c r="K114" s="151">
        <f t="shared" si="42"/>
        <v>0.858396</v>
      </c>
      <c r="L114" s="151">
        <f t="shared" si="43"/>
        <v>35.18565204</v>
      </c>
      <c r="M114" s="154"/>
      <c r="N114" s="109">
        <v>72.686</v>
      </c>
      <c r="O114" s="109">
        <v>77.415</v>
      </c>
      <c r="P114" s="109">
        <f t="shared" si="44"/>
        <v>4.728999999999999</v>
      </c>
      <c r="Q114" s="151">
        <f t="shared" si="45"/>
        <v>284.4493499999999</v>
      </c>
      <c r="R114" s="115">
        <v>63</v>
      </c>
      <c r="S114">
        <f t="shared" si="46"/>
        <v>0.24001531477559415</v>
      </c>
      <c r="T114">
        <f t="shared" si="47"/>
        <v>284.4493499999999</v>
      </c>
    </row>
    <row r="115" spans="1:20" ht="15">
      <c r="A115" s="155">
        <v>64</v>
      </c>
      <c r="B115" s="178">
        <v>34.6</v>
      </c>
      <c r="C115" s="111">
        <v>100.367</v>
      </c>
      <c r="D115" s="111">
        <v>102.1</v>
      </c>
      <c r="E115" s="175">
        <f t="shared" si="37"/>
        <v>1.7329999999999899</v>
      </c>
      <c r="F115" s="175">
        <f t="shared" si="38"/>
        <v>3.035999999999987</v>
      </c>
      <c r="G115" s="151">
        <f t="shared" si="39"/>
        <v>124.44563999999949</v>
      </c>
      <c r="H115" s="151">
        <f t="shared" si="40"/>
        <v>77.69123999999967</v>
      </c>
      <c r="I115" s="151">
        <f t="shared" si="36"/>
        <v>46.754399999999805</v>
      </c>
      <c r="J115" s="151">
        <f t="shared" si="41"/>
        <v>124.44563999999947</v>
      </c>
      <c r="K115" s="151">
        <f t="shared" si="42"/>
        <v>0.642868</v>
      </c>
      <c r="L115" s="151">
        <f t="shared" si="43"/>
        <v>26.35115932</v>
      </c>
      <c r="M115" s="154"/>
      <c r="N115" s="109">
        <v>96.932</v>
      </c>
      <c r="O115" s="109">
        <v>98.235</v>
      </c>
      <c r="P115" s="109">
        <f t="shared" si="44"/>
        <v>1.3029999999999973</v>
      </c>
      <c r="Q115" s="151">
        <f t="shared" si="45"/>
        <v>78.37544999999983</v>
      </c>
      <c r="R115" s="115">
        <v>64</v>
      </c>
      <c r="S115">
        <f t="shared" si="46"/>
        <v>0.06613236522575568</v>
      </c>
      <c r="T115">
        <f t="shared" si="47"/>
        <v>78.37544999999983</v>
      </c>
    </row>
    <row r="116" spans="1:20" ht="15">
      <c r="A116" s="115">
        <v>65</v>
      </c>
      <c r="B116" s="178">
        <v>31.2</v>
      </c>
      <c r="C116" s="111">
        <v>345</v>
      </c>
      <c r="D116" s="112">
        <v>347</v>
      </c>
      <c r="E116" s="175">
        <f t="shared" si="37"/>
        <v>2</v>
      </c>
      <c r="F116" s="175">
        <f t="shared" si="38"/>
        <v>3</v>
      </c>
      <c r="G116" s="151">
        <f t="shared" si="39"/>
        <v>122.97</v>
      </c>
      <c r="H116" s="151">
        <f t="shared" si="40"/>
        <v>76.77</v>
      </c>
      <c r="I116" s="151">
        <f t="shared" si="36"/>
        <v>46.2</v>
      </c>
      <c r="J116" s="151">
        <f t="shared" si="41"/>
        <v>122.97</v>
      </c>
      <c r="K116" s="151">
        <f t="shared" si="42"/>
        <v>0.579696</v>
      </c>
      <c r="L116" s="151">
        <f t="shared" si="43"/>
        <v>23.761739040000002</v>
      </c>
      <c r="M116" s="154"/>
      <c r="N116" s="111">
        <v>22</v>
      </c>
      <c r="O116" s="111">
        <v>23</v>
      </c>
      <c r="P116" s="109">
        <f t="shared" si="44"/>
        <v>1</v>
      </c>
      <c r="Q116" s="151">
        <f t="shared" si="45"/>
        <v>60.15</v>
      </c>
      <c r="R116" s="115">
        <v>65</v>
      </c>
      <c r="S116">
        <f t="shared" si="46"/>
        <v>0.050753925729666784</v>
      </c>
      <c r="T116">
        <f t="shared" si="47"/>
        <v>60.15</v>
      </c>
    </row>
    <row r="117" spans="1:20" ht="15">
      <c r="A117" s="115">
        <v>66</v>
      </c>
      <c r="B117" s="178">
        <v>30.9</v>
      </c>
      <c r="C117" s="108">
        <v>176.5</v>
      </c>
      <c r="D117" s="108">
        <v>182.72</v>
      </c>
      <c r="E117" s="175">
        <f t="shared" si="37"/>
        <v>6.219999999999999</v>
      </c>
      <c r="F117" s="175">
        <f t="shared" si="38"/>
        <v>8.802999999999997</v>
      </c>
      <c r="G117" s="151">
        <f t="shared" si="39"/>
        <v>360.8349699999999</v>
      </c>
      <c r="H117" s="151">
        <f t="shared" si="40"/>
        <v>225.26876999999993</v>
      </c>
      <c r="I117" s="151">
        <f t="shared" si="36"/>
        <v>135.56619999999995</v>
      </c>
      <c r="J117" s="151">
        <f t="shared" si="41"/>
        <v>360.8349699999999</v>
      </c>
      <c r="K117" s="151">
        <f t="shared" si="42"/>
        <v>0.5741219999999999</v>
      </c>
      <c r="L117" s="151">
        <f t="shared" si="43"/>
        <v>23.53326078</v>
      </c>
      <c r="M117" s="154"/>
      <c r="N117" s="113">
        <v>94.4</v>
      </c>
      <c r="O117" s="113">
        <v>96.983</v>
      </c>
      <c r="P117" s="109">
        <f t="shared" si="44"/>
        <v>2.5829999999999984</v>
      </c>
      <c r="Q117" s="151">
        <f t="shared" si="45"/>
        <v>155.3674499999999</v>
      </c>
      <c r="R117" s="115">
        <v>66</v>
      </c>
      <c r="S117">
        <f t="shared" si="46"/>
        <v>0.1310973901597292</v>
      </c>
      <c r="T117">
        <f t="shared" si="47"/>
        <v>155.3674499999999</v>
      </c>
    </row>
    <row r="118" spans="1:20" ht="15">
      <c r="A118" s="115">
        <v>67</v>
      </c>
      <c r="B118" s="178">
        <v>46.2</v>
      </c>
      <c r="C118" s="109">
        <v>36.333</v>
      </c>
      <c r="D118" s="109">
        <v>37.377</v>
      </c>
      <c r="E118" s="175">
        <f t="shared" si="37"/>
        <v>1.044000000000004</v>
      </c>
      <c r="F118" s="175">
        <f t="shared" si="38"/>
        <v>1.8150000000000048</v>
      </c>
      <c r="G118" s="151">
        <f t="shared" si="39"/>
        <v>74.3968500000002</v>
      </c>
      <c r="H118" s="151">
        <f t="shared" si="40"/>
        <v>46.44585000000012</v>
      </c>
      <c r="I118" s="151">
        <f t="shared" si="36"/>
        <v>27.951000000000075</v>
      </c>
      <c r="J118" s="151">
        <f t="shared" si="41"/>
        <v>74.3968500000002</v>
      </c>
      <c r="K118" s="151">
        <f t="shared" si="42"/>
        <v>0.858396</v>
      </c>
      <c r="L118" s="151">
        <f t="shared" si="43"/>
        <v>35.18565204</v>
      </c>
      <c r="M118" s="154"/>
      <c r="N118" s="109">
        <v>11.138</v>
      </c>
      <c r="O118" s="109">
        <v>11.909</v>
      </c>
      <c r="P118" s="109">
        <f t="shared" si="44"/>
        <v>0.7710000000000008</v>
      </c>
      <c r="Q118" s="151">
        <f t="shared" si="45"/>
        <v>46.37565000000005</v>
      </c>
      <c r="R118" s="157">
        <v>67</v>
      </c>
      <c r="S118">
        <f t="shared" si="46"/>
        <v>0.039131276737573134</v>
      </c>
      <c r="T118">
        <f t="shared" si="47"/>
        <v>46.37565000000005</v>
      </c>
    </row>
    <row r="119" spans="1:20" ht="15">
      <c r="A119" s="155">
        <v>68</v>
      </c>
      <c r="B119" s="178">
        <v>34.7</v>
      </c>
      <c r="C119" s="112">
        <v>70</v>
      </c>
      <c r="D119" s="111">
        <v>73.727</v>
      </c>
      <c r="E119" s="175">
        <f t="shared" si="37"/>
        <v>3.727000000000004</v>
      </c>
      <c r="F119" s="175">
        <f t="shared" si="38"/>
        <v>5.408000000000001</v>
      </c>
      <c r="G119" s="151">
        <f t="shared" si="39"/>
        <v>221.67392000000007</v>
      </c>
      <c r="H119" s="151">
        <f t="shared" si="40"/>
        <v>138.39072000000004</v>
      </c>
      <c r="I119" s="151">
        <f t="shared" si="36"/>
        <v>83.28320000000002</v>
      </c>
      <c r="J119" s="151">
        <f t="shared" si="41"/>
        <v>221.67392000000007</v>
      </c>
      <c r="K119" s="151">
        <f t="shared" si="42"/>
        <v>0.644726</v>
      </c>
      <c r="L119" s="151">
        <f t="shared" si="43"/>
        <v>26.42731874</v>
      </c>
      <c r="M119" s="154"/>
      <c r="N119" s="112">
        <v>71</v>
      </c>
      <c r="O119" s="111">
        <v>72.681</v>
      </c>
      <c r="P119" s="109">
        <f t="shared" si="44"/>
        <v>1.6809999999999974</v>
      </c>
      <c r="Q119" s="151">
        <f t="shared" si="45"/>
        <v>101.11214999999984</v>
      </c>
      <c r="R119" s="115">
        <v>68</v>
      </c>
      <c r="S119">
        <f t="shared" si="46"/>
        <v>0.08531734915156973</v>
      </c>
      <c r="T119">
        <f t="shared" si="47"/>
        <v>101.11214999999984</v>
      </c>
    </row>
    <row r="120" spans="1:20" ht="15">
      <c r="A120" s="192">
        <v>69</v>
      </c>
      <c r="B120" s="178">
        <v>31.7</v>
      </c>
      <c r="C120" s="111">
        <v>31</v>
      </c>
      <c r="D120" s="111">
        <v>31</v>
      </c>
      <c r="E120" s="175">
        <f t="shared" si="37"/>
        <v>0</v>
      </c>
      <c r="F120" s="175">
        <f t="shared" si="38"/>
        <v>0</v>
      </c>
      <c r="G120" s="151">
        <f t="shared" si="39"/>
        <v>0</v>
      </c>
      <c r="H120" s="151">
        <f t="shared" si="40"/>
        <v>0</v>
      </c>
      <c r="I120" s="151">
        <f t="shared" si="36"/>
        <v>0</v>
      </c>
      <c r="J120" s="151">
        <f t="shared" si="41"/>
        <v>0</v>
      </c>
      <c r="K120" s="151">
        <f t="shared" si="42"/>
        <v>0.588986</v>
      </c>
      <c r="L120" s="151">
        <f t="shared" si="43"/>
        <v>24.14253614</v>
      </c>
      <c r="M120" s="154"/>
      <c r="N120" s="109">
        <v>30.6</v>
      </c>
      <c r="O120" s="109">
        <v>30.6</v>
      </c>
      <c r="P120" s="109">
        <f t="shared" si="44"/>
        <v>0</v>
      </c>
      <c r="Q120" s="151">
        <f t="shared" si="45"/>
        <v>0</v>
      </c>
      <c r="R120" s="115">
        <v>69</v>
      </c>
      <c r="S120">
        <f t="shared" si="46"/>
        <v>0</v>
      </c>
      <c r="T120">
        <f t="shared" si="47"/>
        <v>0</v>
      </c>
    </row>
    <row r="121" spans="1:20" ht="15">
      <c r="A121" s="153">
        <v>70</v>
      </c>
      <c r="B121" s="193">
        <v>30.9</v>
      </c>
      <c r="C121" s="111">
        <v>41.585</v>
      </c>
      <c r="D121" s="111">
        <v>50.109</v>
      </c>
      <c r="E121" s="175">
        <f t="shared" si="37"/>
        <v>8.524000000000001</v>
      </c>
      <c r="F121" s="175">
        <f t="shared" si="38"/>
        <v>15.695999999999998</v>
      </c>
      <c r="G121" s="151">
        <f t="shared" si="39"/>
        <v>643.3790399999999</v>
      </c>
      <c r="H121" s="151">
        <f t="shared" si="40"/>
        <v>401.66063999999994</v>
      </c>
      <c r="I121" s="151">
        <f t="shared" si="36"/>
        <v>241.71839999999997</v>
      </c>
      <c r="J121" s="151">
        <f t="shared" si="41"/>
        <v>643.3790399999999</v>
      </c>
      <c r="K121" s="151">
        <f t="shared" si="42"/>
        <v>0.5741219999999999</v>
      </c>
      <c r="L121" s="151">
        <f t="shared" si="43"/>
        <v>23.53326078</v>
      </c>
      <c r="M121" s="154"/>
      <c r="N121" s="109">
        <v>33.61</v>
      </c>
      <c r="O121" s="109">
        <v>40.782</v>
      </c>
      <c r="P121" s="109">
        <f t="shared" si="44"/>
        <v>7.171999999999997</v>
      </c>
      <c r="Q121" s="151">
        <f t="shared" si="45"/>
        <v>431.39579999999984</v>
      </c>
      <c r="R121" s="153">
        <v>70</v>
      </c>
      <c r="S121">
        <f t="shared" si="46"/>
        <v>0.36400715533317</v>
      </c>
      <c r="T121">
        <f t="shared" si="47"/>
        <v>431.39579999999984</v>
      </c>
    </row>
    <row r="122" spans="1:20" ht="15">
      <c r="A122" s="156"/>
      <c r="B122" s="115">
        <f>SUM(B102:B121)</f>
        <v>719.3000000000001</v>
      </c>
      <c r="C122" s="115" t="s">
        <v>10</v>
      </c>
      <c r="D122" s="115"/>
      <c r="E122" s="175">
        <f>SUM(E102:E121)</f>
        <v>73.77100000000002</v>
      </c>
      <c r="F122" s="158">
        <f>SUM(F102:F121)</f>
        <v>123.35399999999994</v>
      </c>
      <c r="G122" s="151">
        <f>SUM(G102:G121)</f>
        <v>5056.280459999997</v>
      </c>
      <c r="H122" s="151">
        <f aca="true" t="shared" si="48" ref="H122:J122">SUM(H102:H121)</f>
        <v>3156.628859999999</v>
      </c>
      <c r="I122" s="151">
        <f t="shared" si="48"/>
        <v>1899.6515999999992</v>
      </c>
      <c r="J122" s="151">
        <f t="shared" si="48"/>
        <v>5056.280459999997</v>
      </c>
      <c r="K122" s="151">
        <f t="shared" si="42"/>
        <v>13.364594</v>
      </c>
      <c r="L122" s="151">
        <f>SUM(L102:L121)</f>
        <v>547.8147080599998</v>
      </c>
      <c r="M122" s="154"/>
      <c r="N122" s="115" t="s">
        <v>10</v>
      </c>
      <c r="O122" s="115"/>
      <c r="P122" s="194">
        <f>SUM(P102:P121)</f>
        <v>49.58299999999994</v>
      </c>
      <c r="Q122" s="151">
        <f t="shared" si="45"/>
        <v>2982.4174499999963</v>
      </c>
      <c r="R122" s="147"/>
      <c r="S122">
        <f t="shared" si="46"/>
        <v>2.516531899454065</v>
      </c>
      <c r="T122">
        <f t="shared" si="47"/>
        <v>2982.4174499999963</v>
      </c>
    </row>
    <row r="123" spans="1:20" ht="15.75">
      <c r="A123" s="28"/>
      <c r="B123" s="145"/>
      <c r="C123" s="43"/>
      <c r="D123" s="10" t="s">
        <v>21</v>
      </c>
      <c r="E123" s="10"/>
      <c r="F123" s="67"/>
      <c r="G123" s="10"/>
      <c r="I123" s="10"/>
      <c r="J123" s="10"/>
      <c r="K123" s="15"/>
      <c r="L123" s="200"/>
      <c r="M123" s="15"/>
      <c r="N123" s="10"/>
      <c r="O123" s="10"/>
      <c r="P123" s="10"/>
      <c r="Q123" s="10"/>
      <c r="S123" s="146">
        <f>S122+S85+S52+S23</f>
        <v>7.994758380937105</v>
      </c>
      <c r="T123" s="146">
        <f>T122+T85+T52+T23</f>
        <v>9474.827999999994</v>
      </c>
    </row>
    <row r="124" spans="1:17" ht="15.75">
      <c r="A124" s="28"/>
      <c r="B124" s="32"/>
      <c r="C124" s="32"/>
      <c r="D124" s="36" t="s">
        <v>28</v>
      </c>
      <c r="E124" s="89">
        <f>E122+E85+E52+E23</f>
        <v>239.28500000000005</v>
      </c>
      <c r="F124" s="34"/>
      <c r="G124" s="199">
        <f>G122+G85+G52+G23</f>
        <v>16265.036949999998</v>
      </c>
      <c r="H124" s="199">
        <f>H122+H85+H52+H23</f>
        <v>10154.23995</v>
      </c>
      <c r="I124" s="144">
        <f>I122+I85+I52+I23</f>
        <v>6110.7970000000005</v>
      </c>
      <c r="J124" s="144">
        <f>J122+J85+J52+J23</f>
        <v>16265.036949999998</v>
      </c>
      <c r="K124" s="58"/>
      <c r="L124" s="144">
        <f>L122+L85+L52+L23</f>
        <v>2016.39680392</v>
      </c>
      <c r="M124" s="58"/>
      <c r="N124" s="32"/>
      <c r="O124" s="28"/>
      <c r="P124" s="34" t="s">
        <v>4</v>
      </c>
      <c r="Q124" s="58" t="s">
        <v>6</v>
      </c>
    </row>
    <row r="125" spans="1:17" ht="15.75">
      <c r="A125" s="28"/>
      <c r="B125" s="137">
        <f>B122+B85+B52+B23</f>
        <v>2647.6</v>
      </c>
      <c r="C125" s="137" t="s">
        <v>10</v>
      </c>
      <c r="D125" s="138" t="s">
        <v>12</v>
      </c>
      <c r="E125" s="136">
        <f>E124+P125</f>
        <v>396.80499999999995</v>
      </c>
      <c r="F125" s="136">
        <f aca="true" t="shared" si="49" ref="F125:J125">F122+F85+F52+F23</f>
        <v>396.80499999999995</v>
      </c>
      <c r="G125" s="139">
        <f t="shared" si="49"/>
        <v>16265.036949999998</v>
      </c>
      <c r="H125" s="139">
        <f t="shared" si="49"/>
        <v>10154.23995</v>
      </c>
      <c r="I125" s="139">
        <f t="shared" si="49"/>
        <v>6110.7970000000005</v>
      </c>
      <c r="J125" s="139">
        <f t="shared" si="49"/>
        <v>16265.036949999998</v>
      </c>
      <c r="K125" s="139">
        <f>K122+K85+K52+K23</f>
        <v>49.192408</v>
      </c>
      <c r="L125" s="139">
        <f>G125+L124</f>
        <v>18281.43375392</v>
      </c>
      <c r="M125" s="140"/>
      <c r="N125" s="19" t="s">
        <v>10</v>
      </c>
      <c r="O125" s="28"/>
      <c r="P125" s="136">
        <f>P122+P85+P52+P23</f>
        <v>157.51999999999992</v>
      </c>
      <c r="Q125" s="88">
        <f>Q122+Q85+Q52+Q23</f>
        <v>9474.827999999994</v>
      </c>
    </row>
    <row r="126" spans="1:17" ht="15.75">
      <c r="A126" s="28"/>
      <c r="B126" s="138"/>
      <c r="C126" s="138" t="s">
        <v>23</v>
      </c>
      <c r="D126" s="138" t="s">
        <v>106</v>
      </c>
      <c r="E126" s="138"/>
      <c r="F126" s="138">
        <v>446</v>
      </c>
      <c r="G126" s="138"/>
      <c r="H126" s="138"/>
      <c r="I126" s="138"/>
      <c r="J126" s="138"/>
      <c r="K126" s="138" t="s">
        <v>24</v>
      </c>
      <c r="L126" s="139">
        <v>18281.54</v>
      </c>
      <c r="M126" s="105"/>
      <c r="N126" s="43"/>
      <c r="O126" s="28" t="s">
        <v>19</v>
      </c>
      <c r="P126" s="28"/>
      <c r="Q126" s="28"/>
    </row>
    <row r="127" spans="1:17" ht="15.75">
      <c r="A127" s="28"/>
      <c r="B127" s="138"/>
      <c r="C127" s="138"/>
      <c r="D127" s="138"/>
      <c r="E127" s="137" t="s">
        <v>22</v>
      </c>
      <c r="F127" s="136">
        <f>F126-F125</f>
        <v>49.19500000000005</v>
      </c>
      <c r="G127" s="138"/>
      <c r="H127" s="138"/>
      <c r="I127" s="138"/>
      <c r="J127" s="138"/>
      <c r="K127" s="141"/>
      <c r="L127" s="139">
        <f>L126-L125</f>
        <v>0.1062460800021654</v>
      </c>
      <c r="M127" s="105"/>
      <c r="N127" s="54"/>
      <c r="O127" s="28" t="s">
        <v>18</v>
      </c>
      <c r="P127" s="28"/>
      <c r="Q127" s="28"/>
    </row>
    <row r="128" spans="1:17" ht="15.75">
      <c r="A128" s="28"/>
      <c r="B128" s="142"/>
      <c r="C128" s="142"/>
      <c r="D128" s="142"/>
      <c r="E128" s="142" t="s">
        <v>6</v>
      </c>
      <c r="F128" s="17">
        <f>F127*40.99</f>
        <v>2016.503050000002</v>
      </c>
      <c r="G128" s="142"/>
      <c r="H128" s="142"/>
      <c r="I128" s="142"/>
      <c r="J128" s="142"/>
      <c r="K128" s="143" t="s">
        <v>33</v>
      </c>
      <c r="L128" s="144"/>
      <c r="M128" s="105"/>
      <c r="N128" s="55"/>
      <c r="O128" s="28" t="s">
        <v>17</v>
      </c>
      <c r="P128" s="28"/>
      <c r="Q128" s="28"/>
    </row>
    <row r="129" ht="15">
      <c r="F129">
        <v>18281.54</v>
      </c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workbookViewId="0" topLeftCell="A1">
      <selection activeCell="A1" sqref="A1:S133"/>
    </sheetView>
  </sheetViews>
  <sheetFormatPr defaultColWidth="9.140625" defaultRowHeight="15"/>
  <cols>
    <col min="1" max="1" width="2.7109375" style="0" customWidth="1"/>
    <col min="2" max="2" width="6.140625" style="0" customWidth="1"/>
    <col min="3" max="3" width="10.421875" style="0" customWidth="1"/>
    <col min="4" max="4" width="10.28125" style="0" customWidth="1"/>
    <col min="5" max="5" width="6.421875" style="0" customWidth="1"/>
    <col min="7" max="7" width="8.00390625" style="0" customWidth="1"/>
    <col min="8" max="8" width="8.7109375" style="0" customWidth="1"/>
    <col min="9" max="9" width="9.28125" style="0" customWidth="1"/>
    <col min="10" max="10" width="7.7109375" style="0" customWidth="1"/>
    <col min="11" max="11" width="6.8515625" style="0" customWidth="1"/>
    <col min="12" max="12" width="7.7109375" style="0" customWidth="1"/>
    <col min="13" max="13" width="4.7109375" style="0" customWidth="1"/>
    <col min="14" max="14" width="7.57421875" style="0" customWidth="1"/>
    <col min="15" max="15" width="8.140625" style="0" customWidth="1"/>
    <col min="16" max="16" width="6.421875" style="0" customWidth="1"/>
    <col min="17" max="17" width="8.00390625" style="0" customWidth="1"/>
    <col min="18" max="18" width="5.7109375" style="0" customWidth="1"/>
    <col min="19" max="19" width="7.7109375" style="0" customWidth="1"/>
  </cols>
  <sheetData>
    <row r="1" spans="1:18" ht="15">
      <c r="A1" s="146" t="s">
        <v>5</v>
      </c>
      <c r="B1" s="146"/>
      <c r="C1" s="146"/>
      <c r="D1" s="115" t="s">
        <v>120</v>
      </c>
      <c r="E1" s="146" t="s">
        <v>31</v>
      </c>
      <c r="F1" s="146"/>
      <c r="G1" s="115" t="s">
        <v>6</v>
      </c>
      <c r="H1" s="115" t="s">
        <v>27</v>
      </c>
      <c r="I1" s="115" t="s">
        <v>26</v>
      </c>
      <c r="J1" s="115" t="s">
        <v>6</v>
      </c>
      <c r="K1" s="115" t="s">
        <v>22</v>
      </c>
      <c r="L1" s="115" t="s">
        <v>6</v>
      </c>
      <c r="M1" s="146"/>
      <c r="N1" s="146" t="s">
        <v>8</v>
      </c>
      <c r="O1" s="146"/>
      <c r="P1" s="115" t="s">
        <v>120</v>
      </c>
      <c r="Q1" s="146" t="s">
        <v>31</v>
      </c>
      <c r="R1" s="165" t="s">
        <v>22</v>
      </c>
    </row>
    <row r="2" spans="1:21" ht="15">
      <c r="A2" s="115" t="s">
        <v>0</v>
      </c>
      <c r="B2" s="115" t="s">
        <v>1</v>
      </c>
      <c r="C2" s="115" t="s">
        <v>2</v>
      </c>
      <c r="D2" s="115" t="s">
        <v>3</v>
      </c>
      <c r="E2" s="148" t="s">
        <v>4</v>
      </c>
      <c r="F2" s="148" t="s">
        <v>11</v>
      </c>
      <c r="G2" s="115">
        <v>40.99</v>
      </c>
      <c r="H2" s="115">
        <v>25.59</v>
      </c>
      <c r="I2" s="115">
        <v>15.4</v>
      </c>
      <c r="J2" s="115" t="s">
        <v>14</v>
      </c>
      <c r="K2" s="115">
        <v>0.0104</v>
      </c>
      <c r="L2" s="115" t="s">
        <v>22</v>
      </c>
      <c r="M2" s="115" t="s">
        <v>0</v>
      </c>
      <c r="N2" s="115" t="s">
        <v>2</v>
      </c>
      <c r="O2" s="115" t="s">
        <v>25</v>
      </c>
      <c r="P2" s="148" t="s">
        <v>4</v>
      </c>
      <c r="Q2" s="115">
        <v>60.15</v>
      </c>
      <c r="R2" s="220">
        <v>0.0015</v>
      </c>
      <c r="S2" s="114" t="s">
        <v>6</v>
      </c>
      <c r="U2" t="s">
        <v>121</v>
      </c>
    </row>
    <row r="3" spans="1:21" ht="15">
      <c r="A3" s="149">
        <v>1</v>
      </c>
      <c r="B3" s="115">
        <v>31.3</v>
      </c>
      <c r="C3" s="113">
        <v>52.46</v>
      </c>
      <c r="D3" s="206">
        <v>56.63</v>
      </c>
      <c r="E3" s="109">
        <f>D3-C3</f>
        <v>4.170000000000002</v>
      </c>
      <c r="F3" s="109">
        <f>E3+P3</f>
        <v>6.760000000000005</v>
      </c>
      <c r="G3" s="150">
        <f>40.99*F3</f>
        <v>277.0924000000002</v>
      </c>
      <c r="H3" s="150">
        <f>25.59*F3</f>
        <v>172.98840000000013</v>
      </c>
      <c r="I3" s="150">
        <f aca="true" t="shared" si="0" ref="I3:I23">15.4*F3</f>
        <v>104.10400000000008</v>
      </c>
      <c r="J3" s="150">
        <f>H3+I3</f>
        <v>277.0924000000002</v>
      </c>
      <c r="K3" s="151">
        <f>0.0104*B3</f>
        <v>0.32552</v>
      </c>
      <c r="L3" s="151">
        <f>40.99*K3</f>
        <v>13.3430648</v>
      </c>
      <c r="M3" s="149">
        <v>1</v>
      </c>
      <c r="N3" s="109">
        <v>47.68</v>
      </c>
      <c r="O3" s="208">
        <v>50.27</v>
      </c>
      <c r="P3" s="109">
        <f>O3-N3</f>
        <v>2.5900000000000034</v>
      </c>
      <c r="Q3" s="151">
        <f>60.15*P3</f>
        <v>155.7885000000002</v>
      </c>
      <c r="R3" s="216">
        <f>0.001514*B3</f>
        <v>0.0473882</v>
      </c>
      <c r="S3" s="217">
        <f>1185.13*R3</f>
        <v>56.161177466000005</v>
      </c>
      <c r="U3" s="114">
        <f>Q3/1185.13</f>
        <v>0.13145266763983712</v>
      </c>
    </row>
    <row r="4" spans="1:21" ht="15">
      <c r="A4" s="149">
        <v>2</v>
      </c>
      <c r="B4" s="115">
        <v>31.1</v>
      </c>
      <c r="C4" s="113">
        <v>52.178</v>
      </c>
      <c r="D4" s="207">
        <v>55.178</v>
      </c>
      <c r="E4" s="109">
        <f aca="true" t="shared" si="1" ref="E4:E22">D4-C4</f>
        <v>3</v>
      </c>
      <c r="F4" s="109">
        <f aca="true" t="shared" si="2" ref="F4:F22">E4+P4</f>
        <v>6.006999999999977</v>
      </c>
      <c r="G4" s="150">
        <f aca="true" t="shared" si="3" ref="G4:G22">40.99*F4</f>
        <v>246.22692999999904</v>
      </c>
      <c r="H4" s="150">
        <f aca="true" t="shared" si="4" ref="H4:H23">25.59*F4</f>
        <v>153.7191299999994</v>
      </c>
      <c r="I4" s="150">
        <f t="shared" si="0"/>
        <v>92.50779999999965</v>
      </c>
      <c r="J4" s="150">
        <f aca="true" t="shared" si="5" ref="J4:J23">H4+I4</f>
        <v>246.22692999999907</v>
      </c>
      <c r="K4" s="151">
        <f aca="true" t="shared" si="6" ref="K4:K23">0.0104*B4</f>
        <v>0.32344</v>
      </c>
      <c r="L4" s="151">
        <f aca="true" t="shared" si="7" ref="L4:L23">40.99*K4</f>
        <v>13.257805600000001</v>
      </c>
      <c r="M4" s="149">
        <v>2</v>
      </c>
      <c r="N4" s="111">
        <v>133.723</v>
      </c>
      <c r="O4" s="209">
        <v>136.73</v>
      </c>
      <c r="P4" s="109">
        <f aca="true" t="shared" si="8" ref="P4:P22">O4-N4</f>
        <v>3.0069999999999766</v>
      </c>
      <c r="Q4" s="151">
        <f aca="true" t="shared" si="9" ref="Q4:Q23">60.15*P4</f>
        <v>180.87104999999858</v>
      </c>
      <c r="R4" s="216">
        <f aca="true" t="shared" si="10" ref="R4:R51">0.001514*B4</f>
        <v>0.0470854</v>
      </c>
      <c r="S4" s="217">
        <f aca="true" t="shared" si="11" ref="S4:S51">1185.13*R4</f>
        <v>55.802320102</v>
      </c>
      <c r="U4" s="114">
        <f aca="true" t="shared" si="12" ref="U4:U23">Q4/1185.13</f>
        <v>0.15261705466910683</v>
      </c>
    </row>
    <row r="5" spans="1:21" ht="15">
      <c r="A5" s="115">
        <v>3</v>
      </c>
      <c r="B5" s="115">
        <v>34.7</v>
      </c>
      <c r="C5" s="109">
        <v>182.791</v>
      </c>
      <c r="D5" s="208">
        <v>185.4</v>
      </c>
      <c r="E5" s="109">
        <f t="shared" si="1"/>
        <v>2.609000000000009</v>
      </c>
      <c r="F5" s="109">
        <f t="shared" si="2"/>
        <v>6.629000000000008</v>
      </c>
      <c r="G5" s="150">
        <f t="shared" si="3"/>
        <v>271.72271000000035</v>
      </c>
      <c r="H5" s="150">
        <f t="shared" si="4"/>
        <v>169.6361100000002</v>
      </c>
      <c r="I5" s="150">
        <f t="shared" si="0"/>
        <v>102.08660000000013</v>
      </c>
      <c r="J5" s="150">
        <f t="shared" si="5"/>
        <v>271.72271000000035</v>
      </c>
      <c r="K5" s="151">
        <f t="shared" si="6"/>
        <v>0.36088000000000003</v>
      </c>
      <c r="L5" s="151">
        <f t="shared" si="7"/>
        <v>14.792471200000001</v>
      </c>
      <c r="M5" s="115">
        <v>3</v>
      </c>
      <c r="N5" s="215">
        <v>0</v>
      </c>
      <c r="O5" s="208">
        <v>4.02</v>
      </c>
      <c r="P5" s="109">
        <f t="shared" si="8"/>
        <v>4.02</v>
      </c>
      <c r="Q5" s="151">
        <f t="shared" si="9"/>
        <v>241.80299999999997</v>
      </c>
      <c r="R5" s="216">
        <f t="shared" si="10"/>
        <v>0.0525358</v>
      </c>
      <c r="S5" s="217">
        <f t="shared" si="11"/>
        <v>62.261752654000006</v>
      </c>
      <c r="U5" s="114">
        <f t="shared" si="12"/>
        <v>0.20403078143326045</v>
      </c>
    </row>
    <row r="6" spans="1:21" ht="15">
      <c r="A6" s="155">
        <v>4</v>
      </c>
      <c r="B6" s="115">
        <v>45.9</v>
      </c>
      <c r="C6" s="111">
        <v>58.861</v>
      </c>
      <c r="D6" s="209">
        <v>62.151</v>
      </c>
      <c r="E6" s="109">
        <f t="shared" si="1"/>
        <v>3.2900000000000063</v>
      </c>
      <c r="F6" s="109">
        <f t="shared" si="2"/>
        <v>5.989000000000004</v>
      </c>
      <c r="G6" s="150">
        <f t="shared" si="3"/>
        <v>245.48911000000018</v>
      </c>
      <c r="H6" s="150">
        <f t="shared" si="4"/>
        <v>153.25851000000011</v>
      </c>
      <c r="I6" s="150">
        <f t="shared" si="0"/>
        <v>92.23060000000007</v>
      </c>
      <c r="J6" s="150">
        <f t="shared" si="5"/>
        <v>245.48911000000018</v>
      </c>
      <c r="K6" s="151">
        <f t="shared" si="6"/>
        <v>0.47735999999999995</v>
      </c>
      <c r="L6" s="151">
        <f t="shared" si="7"/>
        <v>19.566986399999998</v>
      </c>
      <c r="M6" s="155">
        <v>4</v>
      </c>
      <c r="N6" s="111">
        <v>53.197</v>
      </c>
      <c r="O6" s="209">
        <v>55.896</v>
      </c>
      <c r="P6" s="109">
        <f t="shared" si="8"/>
        <v>2.698999999999998</v>
      </c>
      <c r="Q6" s="151">
        <f t="shared" si="9"/>
        <v>162.34484999999987</v>
      </c>
      <c r="R6" s="216">
        <f t="shared" si="10"/>
        <v>0.0694926</v>
      </c>
      <c r="S6" s="217">
        <f t="shared" si="11"/>
        <v>82.35776503800001</v>
      </c>
      <c r="U6" s="114">
        <f t="shared" si="12"/>
        <v>0.13698484554437054</v>
      </c>
    </row>
    <row r="7" spans="1:21" ht="15">
      <c r="A7" s="153">
        <v>5</v>
      </c>
      <c r="B7" s="156">
        <v>31</v>
      </c>
      <c r="C7" s="111">
        <v>152</v>
      </c>
      <c r="D7" s="209">
        <v>152.1</v>
      </c>
      <c r="E7" s="109">
        <f t="shared" si="1"/>
        <v>0.09999999999999432</v>
      </c>
      <c r="F7" s="109">
        <f t="shared" si="2"/>
        <v>0.5409999999999968</v>
      </c>
      <c r="G7" s="150">
        <f t="shared" si="3"/>
        <v>22.175589999999872</v>
      </c>
      <c r="H7" s="150">
        <f t="shared" si="4"/>
        <v>13.844189999999918</v>
      </c>
      <c r="I7" s="150">
        <f t="shared" si="0"/>
        <v>8.33139999999995</v>
      </c>
      <c r="J7" s="150">
        <f t="shared" si="5"/>
        <v>22.17558999999987</v>
      </c>
      <c r="K7" s="151">
        <f t="shared" si="6"/>
        <v>0.32239999999999996</v>
      </c>
      <c r="L7" s="151">
        <f t="shared" si="7"/>
        <v>13.215176</v>
      </c>
      <c r="M7" s="153">
        <v>5</v>
      </c>
      <c r="N7" s="111">
        <v>217.212</v>
      </c>
      <c r="O7" s="209">
        <v>217.653</v>
      </c>
      <c r="P7" s="109">
        <f t="shared" si="8"/>
        <v>0.4410000000000025</v>
      </c>
      <c r="Q7" s="151">
        <f t="shared" si="9"/>
        <v>26.52615000000015</v>
      </c>
      <c r="R7" s="216">
        <f t="shared" si="10"/>
        <v>0.046934</v>
      </c>
      <c r="S7" s="217">
        <f t="shared" si="11"/>
        <v>55.62289142</v>
      </c>
      <c r="U7" s="114">
        <f t="shared" si="12"/>
        <v>0.02238248124678318</v>
      </c>
    </row>
    <row r="8" spans="1:21" ht="15">
      <c r="A8" s="153">
        <v>6</v>
      </c>
      <c r="B8" s="115">
        <v>31.2</v>
      </c>
      <c r="C8" s="111">
        <v>18.858</v>
      </c>
      <c r="D8" s="209">
        <v>20.664</v>
      </c>
      <c r="E8" s="109">
        <f t="shared" si="1"/>
        <v>1.806000000000001</v>
      </c>
      <c r="F8" s="109">
        <f t="shared" si="2"/>
        <v>2.926000000000002</v>
      </c>
      <c r="G8" s="150">
        <f t="shared" si="3"/>
        <v>119.93674000000009</v>
      </c>
      <c r="H8" s="150">
        <f t="shared" si="4"/>
        <v>74.87634000000006</v>
      </c>
      <c r="I8" s="150">
        <f t="shared" si="0"/>
        <v>45.06040000000003</v>
      </c>
      <c r="J8" s="150">
        <f t="shared" si="5"/>
        <v>119.93674000000009</v>
      </c>
      <c r="K8" s="151">
        <f t="shared" si="6"/>
        <v>0.32448</v>
      </c>
      <c r="L8" s="151">
        <f t="shared" si="7"/>
        <v>13.3004352</v>
      </c>
      <c r="M8" s="153">
        <v>6</v>
      </c>
      <c r="N8" s="111">
        <v>12.027</v>
      </c>
      <c r="O8" s="209">
        <v>13.147</v>
      </c>
      <c r="P8" s="109">
        <f t="shared" si="8"/>
        <v>1.120000000000001</v>
      </c>
      <c r="Q8" s="151">
        <f t="shared" si="9"/>
        <v>67.36800000000005</v>
      </c>
      <c r="R8" s="216">
        <f t="shared" si="10"/>
        <v>0.047236799999999995</v>
      </c>
      <c r="S8" s="217">
        <f t="shared" si="11"/>
        <v>55.981748784</v>
      </c>
      <c r="U8" s="114">
        <f t="shared" si="12"/>
        <v>0.05684439681722684</v>
      </c>
    </row>
    <row r="9" spans="1:21" ht="15">
      <c r="A9" s="115">
        <v>7</v>
      </c>
      <c r="B9" s="115">
        <v>34.6</v>
      </c>
      <c r="C9" s="111">
        <v>124.512</v>
      </c>
      <c r="D9" s="209">
        <v>131.493</v>
      </c>
      <c r="E9" s="109">
        <f t="shared" si="1"/>
        <v>6.9809999999999945</v>
      </c>
      <c r="F9" s="109">
        <f t="shared" si="2"/>
        <v>11.679999999999993</v>
      </c>
      <c r="G9" s="150">
        <f t="shared" si="3"/>
        <v>478.7631999999997</v>
      </c>
      <c r="H9" s="150">
        <f t="shared" si="4"/>
        <v>298.8911999999998</v>
      </c>
      <c r="I9" s="150">
        <f t="shared" si="0"/>
        <v>179.8719999999999</v>
      </c>
      <c r="J9" s="150">
        <f t="shared" si="5"/>
        <v>478.7631999999997</v>
      </c>
      <c r="K9" s="151">
        <f t="shared" si="6"/>
        <v>0.35984</v>
      </c>
      <c r="L9" s="151">
        <f t="shared" si="7"/>
        <v>14.7498416</v>
      </c>
      <c r="M9" s="115">
        <v>7</v>
      </c>
      <c r="N9" s="109">
        <v>78.915</v>
      </c>
      <c r="O9" s="208">
        <v>83.614</v>
      </c>
      <c r="P9" s="109">
        <f t="shared" si="8"/>
        <v>4.698999999999998</v>
      </c>
      <c r="Q9" s="151">
        <f t="shared" si="9"/>
        <v>282.64484999999985</v>
      </c>
      <c r="R9" s="216">
        <f t="shared" si="10"/>
        <v>0.0523844</v>
      </c>
      <c r="S9" s="217">
        <f t="shared" si="11"/>
        <v>62.082323972000005</v>
      </c>
      <c r="U9" s="114">
        <f t="shared" si="12"/>
        <v>0.2384926970037041</v>
      </c>
    </row>
    <row r="10" spans="1:21" ht="15">
      <c r="A10" s="153">
        <v>8</v>
      </c>
      <c r="B10" s="115">
        <v>45.9</v>
      </c>
      <c r="C10" s="111">
        <v>1.582</v>
      </c>
      <c r="D10" s="209">
        <v>1.582</v>
      </c>
      <c r="E10" s="109">
        <f t="shared" si="1"/>
        <v>0</v>
      </c>
      <c r="F10" s="109">
        <f t="shared" si="2"/>
        <v>0</v>
      </c>
      <c r="G10" s="150">
        <f t="shared" si="3"/>
        <v>0</v>
      </c>
      <c r="H10" s="150">
        <f t="shared" si="4"/>
        <v>0</v>
      </c>
      <c r="I10" s="150">
        <f t="shared" si="0"/>
        <v>0</v>
      </c>
      <c r="J10" s="150">
        <f t="shared" si="5"/>
        <v>0</v>
      </c>
      <c r="K10" s="151">
        <f t="shared" si="6"/>
        <v>0.47735999999999995</v>
      </c>
      <c r="L10" s="151">
        <f t="shared" si="7"/>
        <v>19.566986399999998</v>
      </c>
      <c r="M10" s="153">
        <v>8</v>
      </c>
      <c r="N10" s="109">
        <v>1.084</v>
      </c>
      <c r="O10" s="208">
        <v>1.084</v>
      </c>
      <c r="P10" s="109">
        <f t="shared" si="8"/>
        <v>0</v>
      </c>
      <c r="Q10" s="151">
        <f t="shared" si="9"/>
        <v>0</v>
      </c>
      <c r="R10" s="216">
        <f t="shared" si="10"/>
        <v>0.0694926</v>
      </c>
      <c r="S10" s="217">
        <f t="shared" si="11"/>
        <v>82.35776503800001</v>
      </c>
      <c r="U10" s="114">
        <f t="shared" si="12"/>
        <v>0</v>
      </c>
    </row>
    <row r="11" spans="1:21" ht="15">
      <c r="A11" s="115">
        <v>9</v>
      </c>
      <c r="B11" s="115">
        <v>31.1</v>
      </c>
      <c r="C11" s="109">
        <v>5.882</v>
      </c>
      <c r="D11" s="208">
        <v>6.205</v>
      </c>
      <c r="E11" s="109">
        <f t="shared" si="1"/>
        <v>0.3230000000000004</v>
      </c>
      <c r="F11" s="109">
        <f t="shared" si="2"/>
        <v>0.8510000000000009</v>
      </c>
      <c r="G11" s="150">
        <f t="shared" si="3"/>
        <v>34.88249000000004</v>
      </c>
      <c r="H11" s="150">
        <f t="shared" si="4"/>
        <v>21.777090000000022</v>
      </c>
      <c r="I11" s="150">
        <f t="shared" si="0"/>
        <v>13.105400000000014</v>
      </c>
      <c r="J11" s="150">
        <f t="shared" si="5"/>
        <v>34.88249000000003</v>
      </c>
      <c r="K11" s="151">
        <f t="shared" si="6"/>
        <v>0.32344</v>
      </c>
      <c r="L11" s="151">
        <f t="shared" si="7"/>
        <v>13.257805600000001</v>
      </c>
      <c r="M11" s="115">
        <v>9</v>
      </c>
      <c r="N11" s="109">
        <v>13.49</v>
      </c>
      <c r="O11" s="208">
        <v>14.018</v>
      </c>
      <c r="P11" s="109">
        <f t="shared" si="8"/>
        <v>0.5280000000000005</v>
      </c>
      <c r="Q11" s="151">
        <f t="shared" si="9"/>
        <v>31.75920000000003</v>
      </c>
      <c r="R11" s="216">
        <f t="shared" si="10"/>
        <v>0.0470854</v>
      </c>
      <c r="S11" s="217">
        <f t="shared" si="11"/>
        <v>55.802320102</v>
      </c>
      <c r="U11" s="114">
        <f t="shared" si="12"/>
        <v>0.026798072785264086</v>
      </c>
    </row>
    <row r="12" spans="1:21" ht="15">
      <c r="A12" s="115">
        <v>10</v>
      </c>
      <c r="B12" s="115">
        <v>31.2</v>
      </c>
      <c r="C12" s="111">
        <v>32.357</v>
      </c>
      <c r="D12" s="210">
        <v>33.357</v>
      </c>
      <c r="E12" s="109">
        <f t="shared" si="1"/>
        <v>1</v>
      </c>
      <c r="F12" s="109">
        <f t="shared" si="2"/>
        <v>2.0049999999999955</v>
      </c>
      <c r="G12" s="150">
        <f t="shared" si="3"/>
        <v>82.18494999999982</v>
      </c>
      <c r="H12" s="150">
        <f t="shared" si="4"/>
        <v>51.307949999999884</v>
      </c>
      <c r="I12" s="150">
        <f t="shared" si="0"/>
        <v>30.87699999999993</v>
      </c>
      <c r="J12" s="150">
        <f t="shared" si="5"/>
        <v>82.18494999999982</v>
      </c>
      <c r="K12" s="151">
        <f t="shared" si="6"/>
        <v>0.32448</v>
      </c>
      <c r="L12" s="151">
        <f t="shared" si="7"/>
        <v>13.3004352</v>
      </c>
      <c r="M12" s="115">
        <v>10</v>
      </c>
      <c r="N12" s="109">
        <v>35.795</v>
      </c>
      <c r="O12" s="208">
        <v>36.8</v>
      </c>
      <c r="P12" s="109">
        <f t="shared" si="8"/>
        <v>1.0049999999999955</v>
      </c>
      <c r="Q12" s="151">
        <f t="shared" si="9"/>
        <v>60.45074999999972</v>
      </c>
      <c r="R12" s="216">
        <f t="shared" si="10"/>
        <v>0.047236799999999995</v>
      </c>
      <c r="S12" s="217">
        <f t="shared" si="11"/>
        <v>55.981748784</v>
      </c>
      <c r="U12" s="114">
        <f t="shared" si="12"/>
        <v>0.05100769535831488</v>
      </c>
    </row>
    <row r="13" spans="1:21" ht="15">
      <c r="A13" s="115">
        <v>11</v>
      </c>
      <c r="B13" s="115">
        <v>34.9</v>
      </c>
      <c r="C13" s="111">
        <v>81.906</v>
      </c>
      <c r="D13" s="209">
        <v>84.702</v>
      </c>
      <c r="E13" s="109">
        <f t="shared" si="1"/>
        <v>2.7959999999999923</v>
      </c>
      <c r="F13" s="109">
        <f t="shared" si="2"/>
        <v>5.526999999999987</v>
      </c>
      <c r="G13" s="150">
        <f t="shared" si="3"/>
        <v>226.55172999999948</v>
      </c>
      <c r="H13" s="150">
        <f t="shared" si="4"/>
        <v>141.43592999999967</v>
      </c>
      <c r="I13" s="150">
        <f t="shared" si="0"/>
        <v>85.1157999999998</v>
      </c>
      <c r="J13" s="150">
        <f t="shared" si="5"/>
        <v>226.55172999999945</v>
      </c>
      <c r="K13" s="151">
        <f t="shared" si="6"/>
        <v>0.36295999999999995</v>
      </c>
      <c r="L13" s="151">
        <f t="shared" si="7"/>
        <v>14.877730399999999</v>
      </c>
      <c r="M13" s="115">
        <v>11</v>
      </c>
      <c r="N13" s="109">
        <v>58.267</v>
      </c>
      <c r="O13" s="208">
        <v>60.998</v>
      </c>
      <c r="P13" s="109">
        <f t="shared" si="8"/>
        <v>2.7309999999999945</v>
      </c>
      <c r="Q13" s="151">
        <f t="shared" si="9"/>
        <v>164.26964999999967</v>
      </c>
      <c r="R13" s="216">
        <f t="shared" si="10"/>
        <v>0.05283859999999999</v>
      </c>
      <c r="S13" s="217">
        <f t="shared" si="11"/>
        <v>62.620610017999994</v>
      </c>
      <c r="U13" s="114">
        <f t="shared" si="12"/>
        <v>0.1386089711677197</v>
      </c>
    </row>
    <row r="14" spans="1:21" ht="15">
      <c r="A14" s="155">
        <v>12</v>
      </c>
      <c r="B14" s="115">
        <v>46.6</v>
      </c>
      <c r="C14" s="111">
        <v>141.841</v>
      </c>
      <c r="D14" s="209">
        <v>145.609</v>
      </c>
      <c r="E14" s="109">
        <f t="shared" si="1"/>
        <v>3.7680000000000007</v>
      </c>
      <c r="F14" s="109">
        <f t="shared" si="2"/>
        <v>7.73599999999999</v>
      </c>
      <c r="G14" s="150">
        <f t="shared" si="3"/>
        <v>317.0986399999996</v>
      </c>
      <c r="H14" s="150">
        <f t="shared" si="4"/>
        <v>197.96423999999973</v>
      </c>
      <c r="I14" s="150">
        <f t="shared" si="0"/>
        <v>119.13439999999984</v>
      </c>
      <c r="J14" s="150">
        <f t="shared" si="5"/>
        <v>317.0986399999996</v>
      </c>
      <c r="K14" s="151">
        <f t="shared" si="6"/>
        <v>0.48464</v>
      </c>
      <c r="L14" s="151">
        <f t="shared" si="7"/>
        <v>19.8653936</v>
      </c>
      <c r="M14" s="155">
        <v>12</v>
      </c>
      <c r="N14" s="111">
        <v>119.111</v>
      </c>
      <c r="O14" s="209">
        <v>123.079</v>
      </c>
      <c r="P14" s="109">
        <f t="shared" si="8"/>
        <v>3.9679999999999893</v>
      </c>
      <c r="Q14" s="151">
        <f t="shared" si="9"/>
        <v>238.67519999999936</v>
      </c>
      <c r="R14" s="216">
        <f t="shared" si="10"/>
        <v>0.0705524</v>
      </c>
      <c r="S14" s="217">
        <f t="shared" si="11"/>
        <v>83.61376581200001</v>
      </c>
      <c r="U14" s="114">
        <f t="shared" si="12"/>
        <v>0.20139157729531726</v>
      </c>
    </row>
    <row r="15" spans="1:21" ht="15">
      <c r="A15" s="155">
        <v>13</v>
      </c>
      <c r="B15" s="115">
        <v>31.7</v>
      </c>
      <c r="C15" s="111">
        <v>10.1</v>
      </c>
      <c r="D15" s="209">
        <v>10.503</v>
      </c>
      <c r="E15" s="109">
        <f t="shared" si="1"/>
        <v>0.40300000000000047</v>
      </c>
      <c r="F15" s="109">
        <f t="shared" si="2"/>
        <v>1.3409999999999993</v>
      </c>
      <c r="G15" s="150">
        <f t="shared" si="3"/>
        <v>54.96758999999997</v>
      </c>
      <c r="H15" s="150">
        <f t="shared" si="4"/>
        <v>34.316189999999985</v>
      </c>
      <c r="I15" s="150">
        <f t="shared" si="0"/>
        <v>20.651399999999988</v>
      </c>
      <c r="J15" s="150">
        <f t="shared" si="5"/>
        <v>54.96758999999997</v>
      </c>
      <c r="K15" s="151">
        <f t="shared" si="6"/>
        <v>0.32968</v>
      </c>
      <c r="L15" s="151">
        <f t="shared" si="7"/>
        <v>13.5135832</v>
      </c>
      <c r="M15" s="155">
        <v>13</v>
      </c>
      <c r="N15" s="109">
        <v>20.285</v>
      </c>
      <c r="O15" s="208">
        <v>21.223</v>
      </c>
      <c r="P15" s="109">
        <f t="shared" si="8"/>
        <v>0.9379999999999988</v>
      </c>
      <c r="Q15" s="151">
        <f t="shared" si="9"/>
        <v>56.420699999999925</v>
      </c>
      <c r="R15" s="216">
        <f t="shared" si="10"/>
        <v>0.047993799999999996</v>
      </c>
      <c r="S15" s="217">
        <f t="shared" si="11"/>
        <v>56.878892194</v>
      </c>
      <c r="U15" s="114">
        <f t="shared" si="12"/>
        <v>0.04760718233442738</v>
      </c>
    </row>
    <row r="16" spans="1:21" ht="15">
      <c r="A16" s="115">
        <v>14</v>
      </c>
      <c r="B16" s="115">
        <v>31.2</v>
      </c>
      <c r="C16" s="111">
        <v>31.55</v>
      </c>
      <c r="D16" s="209">
        <v>36.032</v>
      </c>
      <c r="E16" s="109">
        <f t="shared" si="1"/>
        <v>4.481999999999996</v>
      </c>
      <c r="F16" s="109">
        <f t="shared" si="2"/>
        <v>5.963999999999995</v>
      </c>
      <c r="G16" s="150">
        <f t="shared" si="3"/>
        <v>244.4643599999998</v>
      </c>
      <c r="H16" s="150">
        <f t="shared" si="4"/>
        <v>152.61875999999987</v>
      </c>
      <c r="I16" s="150">
        <f t="shared" si="0"/>
        <v>91.84559999999992</v>
      </c>
      <c r="J16" s="150">
        <f t="shared" si="5"/>
        <v>244.46435999999977</v>
      </c>
      <c r="K16" s="151">
        <f t="shared" si="6"/>
        <v>0.32448</v>
      </c>
      <c r="L16" s="151">
        <f t="shared" si="7"/>
        <v>13.3004352</v>
      </c>
      <c r="M16" s="115">
        <v>14</v>
      </c>
      <c r="N16" s="109">
        <v>20.91</v>
      </c>
      <c r="O16" s="208">
        <v>22.392</v>
      </c>
      <c r="P16" s="109">
        <f t="shared" si="8"/>
        <v>1.4819999999999993</v>
      </c>
      <c r="Q16" s="151">
        <f t="shared" si="9"/>
        <v>89.14229999999996</v>
      </c>
      <c r="R16" s="216">
        <f t="shared" si="10"/>
        <v>0.047236799999999995</v>
      </c>
      <c r="S16" s="217">
        <f t="shared" si="11"/>
        <v>55.981748784</v>
      </c>
      <c r="U16" s="114">
        <f t="shared" si="12"/>
        <v>0.07521731793136614</v>
      </c>
    </row>
    <row r="17" spans="1:21" ht="15">
      <c r="A17" s="115">
        <v>15</v>
      </c>
      <c r="B17" s="115">
        <v>35.1</v>
      </c>
      <c r="C17" s="109">
        <v>18</v>
      </c>
      <c r="D17" s="208">
        <v>19.734</v>
      </c>
      <c r="E17" s="109">
        <f t="shared" si="1"/>
        <v>1.7340000000000018</v>
      </c>
      <c r="F17" s="109">
        <f t="shared" si="2"/>
        <v>3.225999999999999</v>
      </c>
      <c r="G17" s="150">
        <f t="shared" si="3"/>
        <v>132.23373999999998</v>
      </c>
      <c r="H17" s="150">
        <f t="shared" si="4"/>
        <v>82.55333999999998</v>
      </c>
      <c r="I17" s="150">
        <f t="shared" si="0"/>
        <v>49.680399999999985</v>
      </c>
      <c r="J17" s="150">
        <f t="shared" si="5"/>
        <v>132.23373999999995</v>
      </c>
      <c r="K17" s="151">
        <f t="shared" si="6"/>
        <v>0.36504</v>
      </c>
      <c r="L17" s="151">
        <f t="shared" si="7"/>
        <v>14.9629896</v>
      </c>
      <c r="M17" s="115">
        <v>15</v>
      </c>
      <c r="N17" s="109">
        <v>35</v>
      </c>
      <c r="O17" s="208">
        <v>36.492</v>
      </c>
      <c r="P17" s="109">
        <f t="shared" si="8"/>
        <v>1.4919999999999973</v>
      </c>
      <c r="Q17" s="151">
        <f t="shared" si="9"/>
        <v>89.74379999999984</v>
      </c>
      <c r="R17" s="216">
        <f t="shared" si="10"/>
        <v>0.0531414</v>
      </c>
      <c r="S17" s="217">
        <f t="shared" si="11"/>
        <v>62.979467382</v>
      </c>
      <c r="U17" s="114">
        <f t="shared" si="12"/>
        <v>0.0757248571886627</v>
      </c>
    </row>
    <row r="18" spans="1:21" ht="15">
      <c r="A18" s="115">
        <v>16</v>
      </c>
      <c r="B18" s="115">
        <v>47.3</v>
      </c>
      <c r="C18" s="111">
        <v>172.69</v>
      </c>
      <c r="D18" s="209">
        <v>178.626</v>
      </c>
      <c r="E18" s="109">
        <f t="shared" si="1"/>
        <v>5.936000000000007</v>
      </c>
      <c r="F18" s="109">
        <f t="shared" si="2"/>
        <v>12.799000000000007</v>
      </c>
      <c r="G18" s="150">
        <f t="shared" si="3"/>
        <v>524.6310100000003</v>
      </c>
      <c r="H18" s="150">
        <f t="shared" si="4"/>
        <v>327.52641000000017</v>
      </c>
      <c r="I18" s="150">
        <f t="shared" si="0"/>
        <v>197.10460000000012</v>
      </c>
      <c r="J18" s="150">
        <f t="shared" si="5"/>
        <v>524.6310100000003</v>
      </c>
      <c r="K18" s="151">
        <f t="shared" si="6"/>
        <v>0.49191999999999997</v>
      </c>
      <c r="L18" s="151">
        <f t="shared" si="7"/>
        <v>20.1638008</v>
      </c>
      <c r="M18" s="115">
        <v>16</v>
      </c>
      <c r="N18" s="111">
        <v>191.621</v>
      </c>
      <c r="O18" s="209">
        <v>198.484</v>
      </c>
      <c r="P18" s="109">
        <f t="shared" si="8"/>
        <v>6.8629999999999995</v>
      </c>
      <c r="Q18" s="151">
        <f t="shared" si="9"/>
        <v>412.80944999999997</v>
      </c>
      <c r="R18" s="216">
        <f t="shared" si="10"/>
        <v>0.07161219999999999</v>
      </c>
      <c r="S18" s="217">
        <f t="shared" si="11"/>
        <v>84.869766586</v>
      </c>
      <c r="U18" s="114">
        <f t="shared" si="12"/>
        <v>0.3483241922827031</v>
      </c>
    </row>
    <row r="19" spans="1:21" ht="15">
      <c r="A19" s="153">
        <v>17</v>
      </c>
      <c r="B19" s="156">
        <v>31.7</v>
      </c>
      <c r="C19" s="111">
        <v>24.367</v>
      </c>
      <c r="D19" s="209">
        <v>26.165</v>
      </c>
      <c r="E19" s="109">
        <f t="shared" si="1"/>
        <v>1.7979999999999983</v>
      </c>
      <c r="F19" s="109">
        <f t="shared" si="2"/>
        <v>3.259999999999999</v>
      </c>
      <c r="G19" s="150">
        <f t="shared" si="3"/>
        <v>133.62739999999997</v>
      </c>
      <c r="H19" s="150">
        <f t="shared" si="4"/>
        <v>83.42339999999997</v>
      </c>
      <c r="I19" s="150">
        <f t="shared" si="0"/>
        <v>50.203999999999986</v>
      </c>
      <c r="J19" s="150">
        <f t="shared" si="5"/>
        <v>133.62739999999997</v>
      </c>
      <c r="K19" s="151">
        <f t="shared" si="6"/>
        <v>0.32968</v>
      </c>
      <c r="L19" s="151">
        <f t="shared" si="7"/>
        <v>13.5135832</v>
      </c>
      <c r="M19" s="153">
        <v>17</v>
      </c>
      <c r="N19" s="109">
        <v>7.05</v>
      </c>
      <c r="O19" s="208">
        <v>8.512</v>
      </c>
      <c r="P19" s="109">
        <f t="shared" si="8"/>
        <v>1.4620000000000006</v>
      </c>
      <c r="Q19" s="151">
        <f t="shared" si="9"/>
        <v>87.93930000000003</v>
      </c>
      <c r="R19" s="216">
        <f t="shared" si="10"/>
        <v>0.047993799999999996</v>
      </c>
      <c r="S19" s="217">
        <f t="shared" si="11"/>
        <v>56.878892194</v>
      </c>
      <c r="U19" s="114">
        <f t="shared" si="12"/>
        <v>0.07420223941677287</v>
      </c>
    </row>
    <row r="20" spans="1:21" ht="15">
      <c r="A20" s="115">
        <v>18</v>
      </c>
      <c r="B20" s="115">
        <v>31.3</v>
      </c>
      <c r="C20" s="111">
        <v>377.78</v>
      </c>
      <c r="D20" s="211">
        <v>382.192</v>
      </c>
      <c r="E20" s="109">
        <f t="shared" si="1"/>
        <v>4.412000000000035</v>
      </c>
      <c r="F20" s="109">
        <f t="shared" si="2"/>
        <v>4.658000000000072</v>
      </c>
      <c r="G20" s="150">
        <f t="shared" si="3"/>
        <v>190.931420000003</v>
      </c>
      <c r="H20" s="150">
        <f t="shared" si="4"/>
        <v>119.19822000000185</v>
      </c>
      <c r="I20" s="150">
        <f t="shared" si="0"/>
        <v>71.73320000000112</v>
      </c>
      <c r="J20" s="150">
        <f t="shared" si="5"/>
        <v>190.93142000000296</v>
      </c>
      <c r="K20" s="151">
        <f t="shared" si="6"/>
        <v>0.32552</v>
      </c>
      <c r="L20" s="151">
        <f t="shared" si="7"/>
        <v>13.3430648</v>
      </c>
      <c r="M20" s="115">
        <v>18</v>
      </c>
      <c r="N20" s="108">
        <v>401.59</v>
      </c>
      <c r="O20" s="211">
        <v>401.836</v>
      </c>
      <c r="P20" s="109">
        <f t="shared" si="8"/>
        <v>0.24600000000003774</v>
      </c>
      <c r="Q20" s="151">
        <f t="shared" si="9"/>
        <v>14.79690000000227</v>
      </c>
      <c r="R20" s="216">
        <f t="shared" si="10"/>
        <v>0.0473882</v>
      </c>
      <c r="S20" s="217">
        <f t="shared" si="11"/>
        <v>56.161177466000005</v>
      </c>
      <c r="U20" s="114">
        <f t="shared" si="12"/>
        <v>0.012485465729499943</v>
      </c>
    </row>
    <row r="21" spans="1:21" ht="15">
      <c r="A21" s="157">
        <v>19</v>
      </c>
      <c r="B21" s="157">
        <v>35.5</v>
      </c>
      <c r="C21" s="109">
        <v>43.95</v>
      </c>
      <c r="D21" s="208">
        <v>47.9</v>
      </c>
      <c r="E21" s="109">
        <f t="shared" si="1"/>
        <v>3.9499999999999957</v>
      </c>
      <c r="F21" s="109">
        <f t="shared" si="2"/>
        <v>10.387999999999998</v>
      </c>
      <c r="G21" s="150">
        <f t="shared" si="3"/>
        <v>425.80411999999995</v>
      </c>
      <c r="H21" s="150">
        <f t="shared" si="4"/>
        <v>265.8289199999999</v>
      </c>
      <c r="I21" s="150">
        <f t="shared" si="0"/>
        <v>159.97519999999997</v>
      </c>
      <c r="J21" s="150">
        <f t="shared" si="5"/>
        <v>425.8041199999999</v>
      </c>
      <c r="K21" s="151">
        <f t="shared" si="6"/>
        <v>0.3692</v>
      </c>
      <c r="L21" s="151">
        <f t="shared" si="7"/>
        <v>15.133507999999999</v>
      </c>
      <c r="M21" s="157">
        <v>19</v>
      </c>
      <c r="N21" s="109">
        <v>72.32</v>
      </c>
      <c r="O21" s="208">
        <v>78.758</v>
      </c>
      <c r="P21" s="109">
        <f t="shared" si="8"/>
        <v>6.438000000000002</v>
      </c>
      <c r="Q21" s="151">
        <f t="shared" si="9"/>
        <v>387.2457000000001</v>
      </c>
      <c r="R21" s="216">
        <f t="shared" si="10"/>
        <v>0.053746999999999996</v>
      </c>
      <c r="S21" s="217">
        <f t="shared" si="11"/>
        <v>63.69718211</v>
      </c>
      <c r="U21" s="114">
        <f t="shared" si="12"/>
        <v>0.32675377384759485</v>
      </c>
    </row>
    <row r="22" spans="1:21" ht="15">
      <c r="A22" s="115">
        <v>20</v>
      </c>
      <c r="B22" s="115">
        <v>47.3</v>
      </c>
      <c r="C22" s="108">
        <v>76.85</v>
      </c>
      <c r="D22" s="211">
        <v>79.01</v>
      </c>
      <c r="E22" s="109">
        <f t="shared" si="1"/>
        <v>2.160000000000011</v>
      </c>
      <c r="F22" s="109">
        <f t="shared" si="2"/>
        <v>4.393000000000015</v>
      </c>
      <c r="G22" s="150">
        <f t="shared" si="3"/>
        <v>180.0690700000006</v>
      </c>
      <c r="H22" s="150">
        <f t="shared" si="4"/>
        <v>112.41687000000039</v>
      </c>
      <c r="I22" s="150">
        <f t="shared" si="0"/>
        <v>67.65220000000024</v>
      </c>
      <c r="J22" s="150">
        <f t="shared" si="5"/>
        <v>180.06907000000064</v>
      </c>
      <c r="K22" s="151">
        <f t="shared" si="6"/>
        <v>0.49191999999999997</v>
      </c>
      <c r="L22" s="151">
        <f t="shared" si="7"/>
        <v>20.1638008</v>
      </c>
      <c r="M22" s="115">
        <v>20</v>
      </c>
      <c r="N22" s="108">
        <v>106.86</v>
      </c>
      <c r="O22" s="211">
        <v>109.093</v>
      </c>
      <c r="P22" s="109">
        <f t="shared" si="8"/>
        <v>2.233000000000004</v>
      </c>
      <c r="Q22" s="151">
        <f t="shared" si="9"/>
        <v>134.31495000000024</v>
      </c>
      <c r="R22" s="216">
        <f t="shared" si="10"/>
        <v>0.07161219999999999</v>
      </c>
      <c r="S22" s="217">
        <f t="shared" si="11"/>
        <v>84.869766586</v>
      </c>
      <c r="U22" s="114">
        <f t="shared" si="12"/>
        <v>0.11333351615434613</v>
      </c>
    </row>
    <row r="23" spans="1:21" ht="15">
      <c r="A23" s="156"/>
      <c r="B23" s="115">
        <f>SUM(B3:B22)</f>
        <v>720.5999999999999</v>
      </c>
      <c r="C23" s="115"/>
      <c r="D23" s="115"/>
      <c r="E23" s="109">
        <f>SUM(E3:E22)</f>
        <v>54.71800000000004</v>
      </c>
      <c r="F23" s="158">
        <f>SUM(F3:F22)</f>
        <v>102.68000000000005</v>
      </c>
      <c r="G23" s="150">
        <f>SUM(G3:G22)</f>
        <v>4208.853200000002</v>
      </c>
      <c r="H23" s="150">
        <f t="shared" si="4"/>
        <v>2627.5812000000014</v>
      </c>
      <c r="I23" s="150">
        <f t="shared" si="0"/>
        <v>1581.2720000000008</v>
      </c>
      <c r="J23" s="150">
        <f t="shared" si="5"/>
        <v>4208.853200000002</v>
      </c>
      <c r="K23" s="151">
        <f t="shared" si="6"/>
        <v>7.494239999999999</v>
      </c>
      <c r="L23" s="151">
        <f t="shared" si="7"/>
        <v>307.18889759999996</v>
      </c>
      <c r="M23" s="156"/>
      <c r="N23" s="156"/>
      <c r="O23" s="115" t="s">
        <v>10</v>
      </c>
      <c r="P23" s="158">
        <f>SUM(P3:P22)</f>
        <v>47.962</v>
      </c>
      <c r="Q23" s="151">
        <f t="shared" si="9"/>
        <v>2884.9143</v>
      </c>
      <c r="R23" s="216">
        <f>SUM(R3:R22)</f>
        <v>1.0909883999999999</v>
      </c>
      <c r="S23" s="217">
        <f>SUM(S3:S22)</f>
        <v>1292.9630824920002</v>
      </c>
      <c r="U23" s="114">
        <f t="shared" si="12"/>
        <v>2.4342597858462782</v>
      </c>
    </row>
    <row r="24" spans="1:17" ht="15">
      <c r="A24" s="147"/>
      <c r="B24" s="147"/>
      <c r="C24" s="1"/>
      <c r="D24" s="159"/>
      <c r="E24" s="147"/>
      <c r="F24" s="147"/>
      <c r="G24" s="147"/>
      <c r="H24" s="147"/>
      <c r="I24" s="147"/>
      <c r="J24" s="147"/>
      <c r="K24" s="147"/>
      <c r="L24" s="160"/>
      <c r="M24" s="147"/>
      <c r="N24" s="147"/>
      <c r="O24" s="147"/>
      <c r="P24" s="147"/>
      <c r="Q24" s="147"/>
    </row>
    <row r="25" spans="1:17" ht="1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6" spans="1:17" ht="15">
      <c r="A26" s="147"/>
      <c r="B26" s="147"/>
      <c r="C26" s="147"/>
      <c r="D26" s="159"/>
      <c r="E26" s="159"/>
      <c r="F26" s="159"/>
      <c r="G26" s="159"/>
      <c r="H26" s="147"/>
      <c r="I26" s="147"/>
      <c r="J26" s="147"/>
      <c r="K26" s="147"/>
      <c r="L26" s="161"/>
      <c r="M26" s="147"/>
      <c r="N26" s="159"/>
      <c r="O26" s="159"/>
      <c r="P26" s="159"/>
      <c r="Q26" s="147"/>
    </row>
    <row r="27" spans="1:17" ht="1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59"/>
      <c r="O27" s="159"/>
      <c r="P27" s="159"/>
      <c r="Q27" s="147"/>
    </row>
    <row r="28" spans="1:17" ht="15">
      <c r="A28" s="162"/>
      <c r="B28" s="162"/>
      <c r="C28" s="163"/>
      <c r="D28" s="163"/>
      <c r="E28" s="147"/>
      <c r="F28" s="147"/>
      <c r="G28" s="147"/>
      <c r="H28" s="147"/>
      <c r="I28" s="147"/>
      <c r="J28" s="147"/>
      <c r="K28" s="162"/>
      <c r="L28" s="162"/>
      <c r="M28" s="162"/>
      <c r="N28" s="163"/>
      <c r="O28" s="163"/>
      <c r="P28" s="164"/>
      <c r="Q28" s="165"/>
    </row>
    <row r="29" spans="1:17" ht="1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5"/>
      <c r="O29" s="165"/>
      <c r="P29" s="165"/>
      <c r="Q29" s="165"/>
    </row>
    <row r="30" spans="1:17" ht="15">
      <c r="A30" s="162"/>
      <c r="B30" s="166"/>
      <c r="C30" s="167"/>
      <c r="D30" s="167"/>
      <c r="E30" s="168"/>
      <c r="F30" s="168"/>
      <c r="G30" s="169"/>
      <c r="H30" s="169"/>
      <c r="I30" s="169"/>
      <c r="J30" s="169"/>
      <c r="K30" s="169"/>
      <c r="L30" s="169"/>
      <c r="M30" s="162"/>
      <c r="N30" s="168"/>
      <c r="O30" s="168"/>
      <c r="P30" s="168"/>
      <c r="Q30" s="169"/>
    </row>
    <row r="31" spans="1:17" ht="15">
      <c r="A31" s="162"/>
      <c r="B31" s="170"/>
      <c r="C31" s="168"/>
      <c r="D31" s="168"/>
      <c r="E31" s="168"/>
      <c r="F31" s="168"/>
      <c r="G31" s="169"/>
      <c r="H31" s="169"/>
      <c r="I31" s="169"/>
      <c r="J31" s="169"/>
      <c r="K31" s="169"/>
      <c r="L31" s="169"/>
      <c r="M31" s="162"/>
      <c r="N31" s="168"/>
      <c r="O31" s="168"/>
      <c r="P31" s="168"/>
      <c r="Q31" s="169"/>
    </row>
    <row r="32" spans="1:17" ht="15">
      <c r="A32" s="162"/>
      <c r="B32" s="170"/>
      <c r="C32" s="168"/>
      <c r="D32" s="168"/>
      <c r="E32" s="172"/>
      <c r="F32" s="168"/>
      <c r="G32" s="169"/>
      <c r="H32" s="169"/>
      <c r="I32" s="169"/>
      <c r="J32" s="169"/>
      <c r="K32" s="169"/>
      <c r="L32" s="169"/>
      <c r="M32" s="162"/>
      <c r="N32" s="168"/>
      <c r="O32" s="168"/>
      <c r="P32" s="168"/>
      <c r="Q32" s="169"/>
    </row>
    <row r="33" spans="1:17" ht="15">
      <c r="A33" s="162"/>
      <c r="B33" s="166"/>
      <c r="C33" s="168"/>
      <c r="D33" s="168"/>
      <c r="E33" s="168"/>
      <c r="F33" s="168"/>
      <c r="G33" s="169"/>
      <c r="H33" s="169"/>
      <c r="I33" s="169"/>
      <c r="J33" s="169"/>
      <c r="K33" s="169"/>
      <c r="L33" s="169"/>
      <c r="M33" s="162"/>
      <c r="N33" s="168"/>
      <c r="O33" s="168"/>
      <c r="P33" s="168"/>
      <c r="Q33" s="169"/>
    </row>
    <row r="34" spans="1:17" ht="15">
      <c r="A34" s="162"/>
      <c r="B34" s="166"/>
      <c r="C34" s="168"/>
      <c r="D34" s="168"/>
      <c r="E34" s="168"/>
      <c r="F34" s="168"/>
      <c r="G34" s="169"/>
      <c r="H34" s="169"/>
      <c r="I34" s="169"/>
      <c r="J34" s="169"/>
      <c r="K34" s="169"/>
      <c r="L34" s="169"/>
      <c r="M34" s="162"/>
      <c r="N34" s="168"/>
      <c r="O34" s="168"/>
      <c r="P34" s="168"/>
      <c r="Q34" s="169"/>
    </row>
    <row r="35" spans="1:18" ht="15">
      <c r="A35" s="146" t="s">
        <v>5</v>
      </c>
      <c r="B35" s="146"/>
      <c r="C35" s="146"/>
      <c r="D35" s="115" t="s">
        <v>120</v>
      </c>
      <c r="E35" s="146" t="s">
        <v>31</v>
      </c>
      <c r="F35" s="146"/>
      <c r="G35" s="115" t="s">
        <v>6</v>
      </c>
      <c r="H35" s="115" t="s">
        <v>27</v>
      </c>
      <c r="I35" s="115" t="s">
        <v>26</v>
      </c>
      <c r="J35" s="115" t="s">
        <v>6</v>
      </c>
      <c r="K35" s="115" t="s">
        <v>22</v>
      </c>
      <c r="L35" s="115" t="s">
        <v>6</v>
      </c>
      <c r="M35" s="146" t="s">
        <v>5</v>
      </c>
      <c r="N35" s="146" t="s">
        <v>8</v>
      </c>
      <c r="O35" s="146"/>
      <c r="P35" s="115" t="s">
        <v>120</v>
      </c>
      <c r="Q35" s="146" t="s">
        <v>31</v>
      </c>
      <c r="R35" s="165" t="s">
        <v>22</v>
      </c>
    </row>
    <row r="36" spans="1:19" ht="15">
      <c r="A36" s="115" t="s">
        <v>0</v>
      </c>
      <c r="B36" s="115" t="s">
        <v>1</v>
      </c>
      <c r="C36" s="115" t="s">
        <v>2</v>
      </c>
      <c r="D36" s="115" t="s">
        <v>3</v>
      </c>
      <c r="E36" s="148" t="s">
        <v>4</v>
      </c>
      <c r="F36" s="148" t="s">
        <v>11</v>
      </c>
      <c r="G36" s="115">
        <v>40.99</v>
      </c>
      <c r="H36" s="115">
        <v>25.59</v>
      </c>
      <c r="I36" s="115">
        <v>15.4</v>
      </c>
      <c r="J36" s="115" t="s">
        <v>14</v>
      </c>
      <c r="K36" s="115">
        <v>0.0104</v>
      </c>
      <c r="L36" s="115" t="s">
        <v>22</v>
      </c>
      <c r="M36" s="115" t="s">
        <v>0</v>
      </c>
      <c r="N36" s="115" t="s">
        <v>2</v>
      </c>
      <c r="O36" s="115" t="s">
        <v>3</v>
      </c>
      <c r="P36" s="148" t="s">
        <v>4</v>
      </c>
      <c r="Q36" s="115">
        <v>60.15</v>
      </c>
      <c r="R36" s="220">
        <v>0.0015</v>
      </c>
      <c r="S36" s="114" t="s">
        <v>6</v>
      </c>
    </row>
    <row r="37" spans="1:21" ht="15">
      <c r="A37" s="173">
        <v>21</v>
      </c>
      <c r="B37" s="178">
        <v>46.3</v>
      </c>
      <c r="C37" s="110">
        <v>5</v>
      </c>
      <c r="D37" s="212">
        <v>5</v>
      </c>
      <c r="E37" s="175">
        <f>D37-C37</f>
        <v>0</v>
      </c>
      <c r="F37" s="175">
        <f>E37+P37</f>
        <v>0</v>
      </c>
      <c r="G37" s="151">
        <f>40.99*F37</f>
        <v>0</v>
      </c>
      <c r="H37" s="151">
        <f>25.59*F37</f>
        <v>0</v>
      </c>
      <c r="I37" s="151">
        <f aca="true" t="shared" si="13" ref="I37:I52">15.4*F37</f>
        <v>0</v>
      </c>
      <c r="J37" s="151">
        <f>H37+I37</f>
        <v>0</v>
      </c>
      <c r="K37" s="151">
        <f>0.0104*B37</f>
        <v>0.48151999999999995</v>
      </c>
      <c r="L37" s="176">
        <f>K37*40.99</f>
        <v>19.7375048</v>
      </c>
      <c r="M37" s="173">
        <v>21</v>
      </c>
      <c r="N37" s="109">
        <v>2.5</v>
      </c>
      <c r="O37" s="208">
        <v>2.5</v>
      </c>
      <c r="P37" s="109">
        <f>O37-N37</f>
        <v>0</v>
      </c>
      <c r="Q37" s="151">
        <f>60.15*P37</f>
        <v>0</v>
      </c>
      <c r="R37" s="216">
        <f t="shared" si="10"/>
        <v>0.0700982</v>
      </c>
      <c r="S37" s="217">
        <f t="shared" si="11"/>
        <v>83.075479766</v>
      </c>
      <c r="U37">
        <f>Q37/1185.13</f>
        <v>0</v>
      </c>
    </row>
    <row r="38" spans="1:21" ht="15">
      <c r="A38" s="149">
        <v>22</v>
      </c>
      <c r="B38" s="178">
        <v>30.2</v>
      </c>
      <c r="C38" s="108">
        <v>59.631</v>
      </c>
      <c r="D38" s="211">
        <v>64.25</v>
      </c>
      <c r="E38" s="175">
        <f aca="true" t="shared" si="14" ref="E38:E51">D38-C38</f>
        <v>4.619</v>
      </c>
      <c r="F38" s="175">
        <f aca="true" t="shared" si="15" ref="F38:F51">E38+P38</f>
        <v>8.247999999999998</v>
      </c>
      <c r="G38" s="151">
        <f aca="true" t="shared" si="16" ref="G38:G51">40.99*F38</f>
        <v>338.0855199999999</v>
      </c>
      <c r="H38" s="151">
        <f aca="true" t="shared" si="17" ref="H38:H52">25.59*F38</f>
        <v>211.06631999999993</v>
      </c>
      <c r="I38" s="151">
        <f t="shared" si="13"/>
        <v>127.01919999999997</v>
      </c>
      <c r="J38" s="151">
        <f aca="true" t="shared" si="18" ref="J38:J52">H38+I38</f>
        <v>338.0855199999999</v>
      </c>
      <c r="K38" s="151">
        <f aca="true" t="shared" si="19" ref="K38:K52">0.0104*B38</f>
        <v>0.31407999999999997</v>
      </c>
      <c r="L38" s="176">
        <f aca="true" t="shared" si="20" ref="L38:L52">K38*40.99</f>
        <v>12.8741392</v>
      </c>
      <c r="M38" s="149">
        <v>22</v>
      </c>
      <c r="N38" s="109">
        <v>38.021</v>
      </c>
      <c r="O38" s="208">
        <v>41.65</v>
      </c>
      <c r="P38" s="109">
        <f aca="true" t="shared" si="21" ref="P38:P51">O38-N38</f>
        <v>3.628999999999998</v>
      </c>
      <c r="Q38" s="151">
        <f aca="true" t="shared" si="22" ref="Q38:Q52">60.15*P38</f>
        <v>218.28434999999988</v>
      </c>
      <c r="R38" s="216">
        <f t="shared" si="10"/>
        <v>0.045722799999999994</v>
      </c>
      <c r="S38" s="217">
        <f t="shared" si="11"/>
        <v>54.187461964</v>
      </c>
      <c r="U38">
        <f aca="true" t="shared" si="23" ref="U38:U52">Q38/1185.13</f>
        <v>0.18418599647296066</v>
      </c>
    </row>
    <row r="39" spans="1:21" ht="15">
      <c r="A39" s="115">
        <v>23</v>
      </c>
      <c r="B39" s="178">
        <v>45.8</v>
      </c>
      <c r="C39" s="111">
        <v>146.69</v>
      </c>
      <c r="D39" s="209">
        <v>149.21</v>
      </c>
      <c r="E39" s="175">
        <f t="shared" si="14"/>
        <v>2.5200000000000102</v>
      </c>
      <c r="F39" s="175">
        <f t="shared" si="15"/>
        <v>6.71000000000001</v>
      </c>
      <c r="G39" s="151">
        <f t="shared" si="16"/>
        <v>275.04290000000043</v>
      </c>
      <c r="H39" s="151">
        <f t="shared" si="17"/>
        <v>171.70890000000026</v>
      </c>
      <c r="I39" s="151">
        <f t="shared" si="13"/>
        <v>103.33400000000015</v>
      </c>
      <c r="J39" s="151">
        <f t="shared" si="18"/>
        <v>275.0429000000004</v>
      </c>
      <c r="K39" s="151">
        <f t="shared" si="19"/>
        <v>0.47631999999999997</v>
      </c>
      <c r="L39" s="176">
        <f t="shared" si="20"/>
        <v>19.5243568</v>
      </c>
      <c r="M39" s="115">
        <v>23</v>
      </c>
      <c r="N39" s="109">
        <v>11.09</v>
      </c>
      <c r="O39" s="208">
        <v>15.28</v>
      </c>
      <c r="P39" s="109">
        <f t="shared" si="21"/>
        <v>4.1899999999999995</v>
      </c>
      <c r="Q39" s="151">
        <f t="shared" si="22"/>
        <v>252.02849999999995</v>
      </c>
      <c r="R39" s="216">
        <f t="shared" si="10"/>
        <v>0.06934119999999999</v>
      </c>
      <c r="S39" s="217">
        <f t="shared" si="11"/>
        <v>82.178336356</v>
      </c>
      <c r="U39">
        <f t="shared" si="23"/>
        <v>0.21265894880730377</v>
      </c>
    </row>
    <row r="40" spans="1:21" ht="15">
      <c r="A40" s="115">
        <v>24</v>
      </c>
      <c r="B40" s="178">
        <v>46.3</v>
      </c>
      <c r="C40" s="109">
        <v>119.512</v>
      </c>
      <c r="D40" s="208">
        <v>129.44</v>
      </c>
      <c r="E40" s="175">
        <f t="shared" si="14"/>
        <v>9.927999999999997</v>
      </c>
      <c r="F40" s="175">
        <f t="shared" si="15"/>
        <v>10.178999999999995</v>
      </c>
      <c r="G40" s="151">
        <f t="shared" si="16"/>
        <v>417.23720999999983</v>
      </c>
      <c r="H40" s="151">
        <f t="shared" si="17"/>
        <v>260.48060999999984</v>
      </c>
      <c r="I40" s="151">
        <f t="shared" si="13"/>
        <v>156.75659999999993</v>
      </c>
      <c r="J40" s="151">
        <f t="shared" si="18"/>
        <v>417.2372099999998</v>
      </c>
      <c r="K40" s="151">
        <f t="shared" si="19"/>
        <v>0.48151999999999995</v>
      </c>
      <c r="L40" s="176">
        <f t="shared" si="20"/>
        <v>19.7375048</v>
      </c>
      <c r="M40" s="115">
        <v>24</v>
      </c>
      <c r="N40" s="109">
        <v>60.749</v>
      </c>
      <c r="O40" s="206">
        <v>61</v>
      </c>
      <c r="P40" s="109">
        <f t="shared" si="21"/>
        <v>0.25099999999999767</v>
      </c>
      <c r="Q40" s="151">
        <f t="shared" si="22"/>
        <v>15.09764999999986</v>
      </c>
      <c r="R40" s="216">
        <f t="shared" si="10"/>
        <v>0.0700982</v>
      </c>
      <c r="S40" s="217">
        <f t="shared" si="11"/>
        <v>83.075479766</v>
      </c>
      <c r="T40" t="s">
        <v>127</v>
      </c>
      <c r="U40">
        <f t="shared" si="23"/>
        <v>0.012739235358146243</v>
      </c>
    </row>
    <row r="41" spans="1:21" ht="15">
      <c r="A41" s="155">
        <v>25</v>
      </c>
      <c r="B41" s="178">
        <v>30.5</v>
      </c>
      <c r="C41" s="111">
        <v>274.128</v>
      </c>
      <c r="D41" s="209">
        <v>278.192</v>
      </c>
      <c r="E41" s="175">
        <f t="shared" si="14"/>
        <v>4.064000000000021</v>
      </c>
      <c r="F41" s="175">
        <f t="shared" si="15"/>
        <v>4.114000000000022</v>
      </c>
      <c r="G41" s="151">
        <f t="shared" si="16"/>
        <v>168.6328600000009</v>
      </c>
      <c r="H41" s="151">
        <f t="shared" si="17"/>
        <v>105.27726000000057</v>
      </c>
      <c r="I41" s="151">
        <f t="shared" si="13"/>
        <v>63.355600000000344</v>
      </c>
      <c r="J41" s="151">
        <f t="shared" si="18"/>
        <v>168.6328600000009</v>
      </c>
      <c r="K41" s="151">
        <f t="shared" si="19"/>
        <v>0.3172</v>
      </c>
      <c r="L41" s="176">
        <f t="shared" si="20"/>
        <v>13.002028</v>
      </c>
      <c r="M41" s="155">
        <v>25</v>
      </c>
      <c r="N41" s="109">
        <v>10</v>
      </c>
      <c r="O41" s="208">
        <v>10.05</v>
      </c>
      <c r="P41" s="109">
        <f t="shared" si="21"/>
        <v>0.05000000000000071</v>
      </c>
      <c r="Q41" s="151">
        <f t="shared" si="22"/>
        <v>3.0075000000000425</v>
      </c>
      <c r="R41" s="216">
        <f t="shared" si="10"/>
        <v>0.046176999999999996</v>
      </c>
      <c r="S41" s="217">
        <f t="shared" si="11"/>
        <v>54.72574801</v>
      </c>
      <c r="U41">
        <f t="shared" si="23"/>
        <v>0.002537696286483375</v>
      </c>
    </row>
    <row r="42" spans="1:21" ht="15">
      <c r="A42" s="115">
        <v>26</v>
      </c>
      <c r="B42" s="178">
        <v>45.1</v>
      </c>
      <c r="C42" s="109">
        <v>322.795</v>
      </c>
      <c r="D42" s="208">
        <v>327.752</v>
      </c>
      <c r="E42" s="175">
        <f t="shared" si="14"/>
        <v>4.956999999999994</v>
      </c>
      <c r="F42" s="175">
        <f t="shared" si="15"/>
        <v>6.717999999999996</v>
      </c>
      <c r="G42" s="151">
        <f t="shared" si="16"/>
        <v>275.37081999999987</v>
      </c>
      <c r="H42" s="151">
        <f t="shared" si="17"/>
        <v>171.9136199999999</v>
      </c>
      <c r="I42" s="151">
        <f t="shared" si="13"/>
        <v>103.45719999999994</v>
      </c>
      <c r="J42" s="151">
        <f t="shared" si="18"/>
        <v>275.37081999999987</v>
      </c>
      <c r="K42" s="151">
        <f t="shared" si="19"/>
        <v>0.46904</v>
      </c>
      <c r="L42" s="176">
        <f t="shared" si="20"/>
        <v>19.2259496</v>
      </c>
      <c r="M42" s="115">
        <v>26</v>
      </c>
      <c r="N42" s="109">
        <v>32.592</v>
      </c>
      <c r="O42" s="208">
        <v>34.353</v>
      </c>
      <c r="P42" s="109">
        <f t="shared" si="21"/>
        <v>1.7610000000000028</v>
      </c>
      <c r="Q42" s="151">
        <f t="shared" si="22"/>
        <v>105.92415000000017</v>
      </c>
      <c r="R42" s="216">
        <f t="shared" si="10"/>
        <v>0.0682814</v>
      </c>
      <c r="S42" s="217">
        <f t="shared" si="11"/>
        <v>80.92233558200002</v>
      </c>
      <c r="U42">
        <f t="shared" si="23"/>
        <v>0.08937766320994335</v>
      </c>
    </row>
    <row r="43" spans="1:21" ht="15">
      <c r="A43" s="115">
        <v>27</v>
      </c>
      <c r="B43" s="178">
        <v>45.6</v>
      </c>
      <c r="C43" s="109">
        <v>15.884</v>
      </c>
      <c r="D43" s="208">
        <v>16.853</v>
      </c>
      <c r="E43" s="175">
        <f t="shared" si="14"/>
        <v>0.9690000000000012</v>
      </c>
      <c r="F43" s="175">
        <f t="shared" si="15"/>
        <v>1.556000000000001</v>
      </c>
      <c r="G43" s="151">
        <f t="shared" si="16"/>
        <v>63.78044000000004</v>
      </c>
      <c r="H43" s="151">
        <f t="shared" si="17"/>
        <v>39.818040000000025</v>
      </c>
      <c r="I43" s="151">
        <f t="shared" si="13"/>
        <v>23.962400000000017</v>
      </c>
      <c r="J43" s="151">
        <f t="shared" si="18"/>
        <v>63.78044000000004</v>
      </c>
      <c r="K43" s="151">
        <f t="shared" si="19"/>
        <v>0.47424</v>
      </c>
      <c r="L43" s="176">
        <f t="shared" si="20"/>
        <v>19.4390976</v>
      </c>
      <c r="M43" s="115">
        <v>27</v>
      </c>
      <c r="N43" s="109">
        <v>14.56</v>
      </c>
      <c r="O43" s="208">
        <v>15.147</v>
      </c>
      <c r="P43" s="109">
        <f t="shared" si="21"/>
        <v>0.5869999999999997</v>
      </c>
      <c r="Q43" s="151">
        <f t="shared" si="22"/>
        <v>35.30804999999999</v>
      </c>
      <c r="R43" s="216">
        <f t="shared" si="10"/>
        <v>0.0690384</v>
      </c>
      <c r="S43" s="217">
        <f t="shared" si="11"/>
        <v>81.819478992</v>
      </c>
      <c r="U43">
        <f t="shared" si="23"/>
        <v>0.02979255440331439</v>
      </c>
    </row>
    <row r="44" spans="1:21" ht="15">
      <c r="A44" s="115">
        <v>28</v>
      </c>
      <c r="B44" s="178">
        <v>30.2</v>
      </c>
      <c r="C44" s="112">
        <v>98</v>
      </c>
      <c r="D44" s="211">
        <v>101.552</v>
      </c>
      <c r="E44" s="175">
        <f t="shared" si="14"/>
        <v>3.5520000000000067</v>
      </c>
      <c r="F44" s="175">
        <f t="shared" si="15"/>
        <v>6.797000000000011</v>
      </c>
      <c r="G44" s="151">
        <f t="shared" si="16"/>
        <v>278.6090300000005</v>
      </c>
      <c r="H44" s="151">
        <f t="shared" si="17"/>
        <v>173.93523000000027</v>
      </c>
      <c r="I44" s="151">
        <f t="shared" si="13"/>
        <v>104.67380000000017</v>
      </c>
      <c r="J44" s="151">
        <f t="shared" si="18"/>
        <v>278.6090300000004</v>
      </c>
      <c r="K44" s="151">
        <f t="shared" si="19"/>
        <v>0.31407999999999997</v>
      </c>
      <c r="L44" s="176">
        <f t="shared" si="20"/>
        <v>12.8741392</v>
      </c>
      <c r="M44" s="115">
        <v>28</v>
      </c>
      <c r="N44" s="111">
        <v>70</v>
      </c>
      <c r="O44" s="209">
        <v>73.245</v>
      </c>
      <c r="P44" s="109">
        <f t="shared" si="21"/>
        <v>3.2450000000000045</v>
      </c>
      <c r="Q44" s="151">
        <f t="shared" si="22"/>
        <v>195.18675000000027</v>
      </c>
      <c r="R44" s="216">
        <f t="shared" si="10"/>
        <v>0.045722799999999994</v>
      </c>
      <c r="S44" s="217">
        <f t="shared" si="11"/>
        <v>54.187461964</v>
      </c>
      <c r="U44">
        <f t="shared" si="23"/>
        <v>0.16469648899276895</v>
      </c>
    </row>
    <row r="45" spans="1:21" ht="15">
      <c r="A45" s="153">
        <v>29</v>
      </c>
      <c r="B45" s="178">
        <v>45.4</v>
      </c>
      <c r="C45" s="111">
        <v>43.956</v>
      </c>
      <c r="D45" s="209">
        <v>48.257</v>
      </c>
      <c r="E45" s="175">
        <f t="shared" si="14"/>
        <v>4.300999999999995</v>
      </c>
      <c r="F45" s="175">
        <f t="shared" si="15"/>
        <v>8.017999999999994</v>
      </c>
      <c r="G45" s="151">
        <f t="shared" si="16"/>
        <v>328.65781999999973</v>
      </c>
      <c r="H45" s="151">
        <f t="shared" si="17"/>
        <v>205.18061999999983</v>
      </c>
      <c r="I45" s="151">
        <f t="shared" si="13"/>
        <v>123.47719999999991</v>
      </c>
      <c r="J45" s="151">
        <f t="shared" si="18"/>
        <v>328.65781999999973</v>
      </c>
      <c r="K45" s="151">
        <f t="shared" si="19"/>
        <v>0.47215999999999997</v>
      </c>
      <c r="L45" s="176">
        <f t="shared" si="20"/>
        <v>19.3538384</v>
      </c>
      <c r="M45" s="153">
        <v>29</v>
      </c>
      <c r="N45" s="109">
        <v>43.491</v>
      </c>
      <c r="O45" s="208">
        <v>47.208</v>
      </c>
      <c r="P45" s="109">
        <f t="shared" si="21"/>
        <v>3.7169999999999987</v>
      </c>
      <c r="Q45" s="151">
        <f t="shared" si="22"/>
        <v>223.57754999999992</v>
      </c>
      <c r="R45" s="216">
        <f t="shared" si="10"/>
        <v>0.0687356</v>
      </c>
      <c r="S45" s="217">
        <f t="shared" si="11"/>
        <v>81.460621628</v>
      </c>
      <c r="U45">
        <f t="shared" si="23"/>
        <v>0.18865234193717137</v>
      </c>
    </row>
    <row r="46" spans="1:21" ht="15">
      <c r="A46" s="115">
        <v>30</v>
      </c>
      <c r="B46" s="178">
        <v>46</v>
      </c>
      <c r="C46" s="179">
        <v>111.012</v>
      </c>
      <c r="D46" s="213">
        <v>113.819</v>
      </c>
      <c r="E46" s="175">
        <f t="shared" si="14"/>
        <v>2.807000000000002</v>
      </c>
      <c r="F46" s="175">
        <f t="shared" si="15"/>
        <v>3.8530000000000015</v>
      </c>
      <c r="G46" s="151">
        <f t="shared" si="16"/>
        <v>157.93447000000006</v>
      </c>
      <c r="H46" s="151">
        <f t="shared" si="17"/>
        <v>98.59827000000004</v>
      </c>
      <c r="I46" s="151">
        <f t="shared" si="13"/>
        <v>59.33620000000003</v>
      </c>
      <c r="J46" s="151">
        <f t="shared" si="18"/>
        <v>157.93447000000006</v>
      </c>
      <c r="K46" s="151">
        <f t="shared" si="19"/>
        <v>0.4784</v>
      </c>
      <c r="L46" s="176">
        <f t="shared" si="20"/>
        <v>19.609616</v>
      </c>
      <c r="M46" s="115">
        <v>30</v>
      </c>
      <c r="N46" s="179">
        <v>54.202</v>
      </c>
      <c r="O46" s="213">
        <v>55.248</v>
      </c>
      <c r="P46" s="109">
        <f t="shared" si="21"/>
        <v>1.0459999999999994</v>
      </c>
      <c r="Q46" s="151">
        <f t="shared" si="22"/>
        <v>62.91689999999996</v>
      </c>
      <c r="R46" s="216">
        <f t="shared" si="10"/>
        <v>0.069644</v>
      </c>
      <c r="S46" s="217">
        <f t="shared" si="11"/>
        <v>82.53719372</v>
      </c>
      <c r="U46">
        <f t="shared" si="23"/>
        <v>0.05308860631323142</v>
      </c>
    </row>
    <row r="47" spans="1:21" ht="15">
      <c r="A47" s="149">
        <v>31</v>
      </c>
      <c r="B47" s="178">
        <v>30.6</v>
      </c>
      <c r="C47" s="111">
        <v>68.883</v>
      </c>
      <c r="D47" s="209">
        <v>72.986</v>
      </c>
      <c r="E47" s="175">
        <f t="shared" si="14"/>
        <v>4.103000000000009</v>
      </c>
      <c r="F47" s="175">
        <f t="shared" si="15"/>
        <v>5.579999999999998</v>
      </c>
      <c r="G47" s="151">
        <f t="shared" si="16"/>
        <v>228.72419999999994</v>
      </c>
      <c r="H47" s="151">
        <f t="shared" si="17"/>
        <v>142.79219999999995</v>
      </c>
      <c r="I47" s="151">
        <f t="shared" si="13"/>
        <v>85.93199999999997</v>
      </c>
      <c r="J47" s="151">
        <f t="shared" si="18"/>
        <v>228.72419999999994</v>
      </c>
      <c r="K47" s="151">
        <f t="shared" si="19"/>
        <v>0.31824</v>
      </c>
      <c r="L47" s="176">
        <f t="shared" si="20"/>
        <v>13.0446576</v>
      </c>
      <c r="M47" s="149">
        <v>31</v>
      </c>
      <c r="N47" s="113">
        <v>82.403</v>
      </c>
      <c r="O47" s="206">
        <v>83.88</v>
      </c>
      <c r="P47" s="109">
        <f t="shared" si="21"/>
        <v>1.4769999999999897</v>
      </c>
      <c r="Q47" s="151">
        <f t="shared" si="22"/>
        <v>88.84154999999937</v>
      </c>
      <c r="R47" s="216">
        <f t="shared" si="10"/>
        <v>0.0463284</v>
      </c>
      <c r="S47" s="217">
        <f t="shared" si="11"/>
        <v>54.905176692000005</v>
      </c>
      <c r="U47">
        <f t="shared" si="23"/>
        <v>0.07496354830271731</v>
      </c>
    </row>
    <row r="48" spans="1:21" ht="15">
      <c r="A48" s="115">
        <v>32</v>
      </c>
      <c r="B48" s="178">
        <v>45</v>
      </c>
      <c r="C48" s="111">
        <v>386.23</v>
      </c>
      <c r="D48" s="209">
        <v>391.82</v>
      </c>
      <c r="E48" s="175">
        <f t="shared" si="14"/>
        <v>5.589999999999975</v>
      </c>
      <c r="F48" s="175">
        <f t="shared" si="15"/>
        <v>9.239999999999974</v>
      </c>
      <c r="G48" s="151">
        <f t="shared" si="16"/>
        <v>378.74759999999895</v>
      </c>
      <c r="H48" s="151">
        <f t="shared" si="17"/>
        <v>236.45159999999933</v>
      </c>
      <c r="I48" s="151">
        <f t="shared" si="13"/>
        <v>142.2959999999996</v>
      </c>
      <c r="J48" s="151">
        <f t="shared" si="18"/>
        <v>378.7475999999989</v>
      </c>
      <c r="K48" s="151">
        <f t="shared" si="19"/>
        <v>0.46799999999999997</v>
      </c>
      <c r="L48" s="176">
        <f t="shared" si="20"/>
        <v>19.18332</v>
      </c>
      <c r="M48" s="115">
        <v>32</v>
      </c>
      <c r="N48" s="109">
        <v>38.01</v>
      </c>
      <c r="O48" s="208">
        <v>41.66</v>
      </c>
      <c r="P48" s="109">
        <f t="shared" si="21"/>
        <v>3.6499999999999986</v>
      </c>
      <c r="Q48" s="151">
        <f t="shared" si="22"/>
        <v>219.5474999999999</v>
      </c>
      <c r="R48" s="216">
        <f t="shared" si="10"/>
        <v>0.06813</v>
      </c>
      <c r="S48" s="217">
        <f t="shared" si="11"/>
        <v>80.74290690000001</v>
      </c>
      <c r="U48">
        <f t="shared" si="23"/>
        <v>0.18525182891328368</v>
      </c>
    </row>
    <row r="49" spans="1:21" ht="15">
      <c r="A49" s="157">
        <v>33</v>
      </c>
      <c r="B49" s="178">
        <v>45.3</v>
      </c>
      <c r="C49" s="109">
        <v>168.975</v>
      </c>
      <c r="D49" s="208">
        <v>170.097</v>
      </c>
      <c r="E49" s="175">
        <f t="shared" si="14"/>
        <v>1.122000000000014</v>
      </c>
      <c r="F49" s="175">
        <f t="shared" si="15"/>
        <v>1.52800000000002</v>
      </c>
      <c r="G49" s="151">
        <f t="shared" si="16"/>
        <v>62.63272000000082</v>
      </c>
      <c r="H49" s="151">
        <f t="shared" si="17"/>
        <v>39.10152000000051</v>
      </c>
      <c r="I49" s="151">
        <f t="shared" si="13"/>
        <v>23.531200000000307</v>
      </c>
      <c r="J49" s="151">
        <f t="shared" si="18"/>
        <v>62.632720000000816</v>
      </c>
      <c r="K49" s="151">
        <f t="shared" si="19"/>
        <v>0.4711199999999999</v>
      </c>
      <c r="L49" s="176">
        <f t="shared" si="20"/>
        <v>19.3112088</v>
      </c>
      <c r="M49" s="157">
        <v>33</v>
      </c>
      <c r="N49" s="109">
        <v>89.774</v>
      </c>
      <c r="O49" s="208">
        <v>90.18</v>
      </c>
      <c r="P49" s="109">
        <f t="shared" si="21"/>
        <v>0.4060000000000059</v>
      </c>
      <c r="Q49" s="151">
        <f t="shared" si="22"/>
        <v>24.420900000000355</v>
      </c>
      <c r="R49" s="216">
        <f t="shared" si="10"/>
        <v>0.0685842</v>
      </c>
      <c r="S49" s="217">
        <f t="shared" si="11"/>
        <v>81.281192946</v>
      </c>
      <c r="U49">
        <f t="shared" si="23"/>
        <v>0.020606093846245014</v>
      </c>
    </row>
    <row r="50" spans="1:21" ht="15">
      <c r="A50" s="115">
        <v>34</v>
      </c>
      <c r="B50" s="178">
        <v>30.1</v>
      </c>
      <c r="C50" s="109">
        <v>246.42</v>
      </c>
      <c r="D50" s="208">
        <v>252.09</v>
      </c>
      <c r="E50" s="175">
        <f t="shared" si="14"/>
        <v>5.670000000000016</v>
      </c>
      <c r="F50" s="175">
        <f t="shared" si="15"/>
        <v>8.610000000000017</v>
      </c>
      <c r="G50" s="151">
        <f t="shared" si="16"/>
        <v>352.92390000000074</v>
      </c>
      <c r="H50" s="151">
        <f t="shared" si="17"/>
        <v>220.32990000000044</v>
      </c>
      <c r="I50" s="151">
        <f t="shared" si="13"/>
        <v>132.59400000000028</v>
      </c>
      <c r="J50" s="151">
        <f t="shared" si="18"/>
        <v>352.9239000000007</v>
      </c>
      <c r="K50" s="151">
        <f t="shared" si="19"/>
        <v>0.31304</v>
      </c>
      <c r="L50" s="176">
        <f t="shared" si="20"/>
        <v>12.8315096</v>
      </c>
      <c r="M50" s="115">
        <v>34</v>
      </c>
      <c r="N50" s="109">
        <v>22.75</v>
      </c>
      <c r="O50" s="208">
        <v>25.69</v>
      </c>
      <c r="P50" s="109">
        <f t="shared" si="21"/>
        <v>2.9400000000000013</v>
      </c>
      <c r="Q50" s="151">
        <f t="shared" si="22"/>
        <v>176.84100000000007</v>
      </c>
      <c r="R50" s="216">
        <f t="shared" si="10"/>
        <v>0.0455714</v>
      </c>
      <c r="S50" s="217">
        <f t="shared" si="11"/>
        <v>54.008033282</v>
      </c>
      <c r="U50">
        <f t="shared" si="23"/>
        <v>0.14921654164522039</v>
      </c>
    </row>
    <row r="51" spans="1:21" ht="15">
      <c r="A51" s="115">
        <v>35</v>
      </c>
      <c r="B51" s="178">
        <v>45.2</v>
      </c>
      <c r="C51" s="109">
        <v>94.407</v>
      </c>
      <c r="D51" s="209">
        <v>94.407</v>
      </c>
      <c r="E51" s="175">
        <f t="shared" si="14"/>
        <v>0</v>
      </c>
      <c r="F51" s="175">
        <f t="shared" si="15"/>
        <v>0</v>
      </c>
      <c r="G51" s="151">
        <f t="shared" si="16"/>
        <v>0</v>
      </c>
      <c r="H51" s="151">
        <f t="shared" si="17"/>
        <v>0</v>
      </c>
      <c r="I51" s="151">
        <f t="shared" si="13"/>
        <v>0</v>
      </c>
      <c r="J51" s="151">
        <f t="shared" si="18"/>
        <v>0</v>
      </c>
      <c r="K51" s="151">
        <f t="shared" si="19"/>
        <v>0.47008</v>
      </c>
      <c r="L51" s="176">
        <f t="shared" si="20"/>
        <v>19.2685792</v>
      </c>
      <c r="M51" s="115">
        <v>35</v>
      </c>
      <c r="N51" s="109">
        <v>56.804</v>
      </c>
      <c r="O51" s="208">
        <v>56.804</v>
      </c>
      <c r="P51" s="109">
        <f t="shared" si="21"/>
        <v>0</v>
      </c>
      <c r="Q51" s="151">
        <f t="shared" si="22"/>
        <v>0</v>
      </c>
      <c r="R51" s="216">
        <f t="shared" si="10"/>
        <v>0.0684328</v>
      </c>
      <c r="S51" s="217">
        <f t="shared" si="11"/>
        <v>81.10176426400001</v>
      </c>
      <c r="U51">
        <f t="shared" si="23"/>
        <v>0</v>
      </c>
    </row>
    <row r="52" spans="1:21" ht="15">
      <c r="A52" s="147"/>
      <c r="B52" s="146">
        <f>SUM(B37:B51)</f>
        <v>607.6</v>
      </c>
      <c r="C52" s="147"/>
      <c r="D52" s="109"/>
      <c r="E52" s="180">
        <f>SUM(E37:E51)</f>
        <v>54.20200000000004</v>
      </c>
      <c r="F52" s="158">
        <f>SUM(F37:F51)</f>
        <v>81.15100000000004</v>
      </c>
      <c r="G52" s="151">
        <f>SUM(G37:G51)</f>
        <v>3326.379490000002</v>
      </c>
      <c r="H52" s="151">
        <f t="shared" si="17"/>
        <v>2076.654090000001</v>
      </c>
      <c r="I52" s="151">
        <f t="shared" si="13"/>
        <v>1249.7254000000007</v>
      </c>
      <c r="J52" s="151">
        <f t="shared" si="18"/>
        <v>3326.3794900000016</v>
      </c>
      <c r="K52" s="151">
        <f t="shared" si="19"/>
        <v>6.31904</v>
      </c>
      <c r="L52" s="176">
        <f t="shared" si="20"/>
        <v>259.0174496</v>
      </c>
      <c r="M52" s="147"/>
      <c r="N52" s="147"/>
      <c r="O52" s="115" t="s">
        <v>10</v>
      </c>
      <c r="P52" s="180">
        <f>SUM(P37:P51)</f>
        <v>26.948999999999995</v>
      </c>
      <c r="Q52" s="151">
        <f t="shared" si="22"/>
        <v>1620.9823499999995</v>
      </c>
      <c r="R52" s="180">
        <f>SUM(R37:R51)</f>
        <v>0.9199064</v>
      </c>
      <c r="S52" s="151">
        <f>SUM(S37:S51)</f>
        <v>1090.2086718320002</v>
      </c>
      <c r="U52">
        <f t="shared" si="23"/>
        <v>1.3677675444887898</v>
      </c>
    </row>
    <row r="53" spans="1:17" ht="15">
      <c r="A53" s="147"/>
      <c r="B53" s="146"/>
      <c r="C53" s="147"/>
      <c r="D53" s="168"/>
      <c r="E53" s="181"/>
      <c r="F53" s="181"/>
      <c r="G53" s="169"/>
      <c r="H53" s="169"/>
      <c r="I53" s="169"/>
      <c r="J53" s="169"/>
      <c r="K53" s="169"/>
      <c r="L53" s="182"/>
      <c r="M53" s="147"/>
      <c r="N53" s="147"/>
      <c r="O53" s="162"/>
      <c r="P53" s="181"/>
      <c r="Q53" s="169"/>
    </row>
    <row r="54" spans="1:17" ht="15">
      <c r="A54" s="147"/>
      <c r="B54" s="147"/>
      <c r="C54" s="147"/>
      <c r="D54" s="183"/>
      <c r="E54" s="147" t="s">
        <v>9</v>
      </c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17" ht="15">
      <c r="A55" s="147"/>
      <c r="B55" s="147"/>
      <c r="C55" s="147"/>
      <c r="D55" s="168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ht="15">
      <c r="A56" s="147"/>
      <c r="B56" s="147"/>
      <c r="C56" s="147"/>
      <c r="D56" s="159"/>
      <c r="E56" s="159"/>
      <c r="F56" s="159"/>
      <c r="G56" s="159"/>
      <c r="H56" s="159"/>
      <c r="I56" s="159"/>
      <c r="J56" s="159"/>
      <c r="K56" s="159"/>
      <c r="L56" s="159"/>
      <c r="M56" s="147"/>
      <c r="N56" s="159"/>
      <c r="O56" s="159"/>
      <c r="P56" s="159"/>
      <c r="Q56" s="147"/>
    </row>
    <row r="57" spans="1:17" ht="15">
      <c r="A57" s="162"/>
      <c r="B57" s="162"/>
      <c r="C57" s="162"/>
      <c r="D57" s="147"/>
      <c r="E57" s="147"/>
      <c r="F57" s="147"/>
      <c r="G57" s="147"/>
      <c r="H57" s="147"/>
      <c r="I57" s="147"/>
      <c r="J57" s="147"/>
      <c r="K57" s="162"/>
      <c r="L57" s="162"/>
      <c r="M57" s="162"/>
      <c r="N57" s="147"/>
      <c r="O57" s="147"/>
      <c r="P57" s="147"/>
      <c r="Q57" s="147"/>
    </row>
    <row r="58" spans="1:17" ht="1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</row>
    <row r="59" spans="1:17" ht="15">
      <c r="A59" s="162"/>
      <c r="B59" s="170"/>
      <c r="C59" s="168"/>
      <c r="D59" s="168"/>
      <c r="E59" s="168"/>
      <c r="F59" s="168"/>
      <c r="G59" s="169"/>
      <c r="H59" s="169"/>
      <c r="I59" s="169"/>
      <c r="J59" s="169"/>
      <c r="K59" s="169"/>
      <c r="L59" s="169"/>
      <c r="M59" s="162"/>
      <c r="N59" s="168"/>
      <c r="O59" s="168"/>
      <c r="P59" s="168"/>
      <c r="Q59" s="169"/>
    </row>
    <row r="60" spans="1:17" ht="15">
      <c r="A60" s="162"/>
      <c r="B60" s="170"/>
      <c r="C60" s="168"/>
      <c r="D60" s="168"/>
      <c r="E60" s="168"/>
      <c r="F60" s="168"/>
      <c r="G60" s="169"/>
      <c r="H60" s="169"/>
      <c r="I60" s="169"/>
      <c r="J60" s="169"/>
      <c r="K60" s="169"/>
      <c r="L60" s="169"/>
      <c r="M60" s="162"/>
      <c r="N60" s="168"/>
      <c r="O60" s="168"/>
      <c r="P60" s="168"/>
      <c r="Q60" s="169"/>
    </row>
    <row r="61" spans="1:17" ht="15">
      <c r="A61" s="162"/>
      <c r="B61" s="166"/>
      <c r="C61" s="168"/>
      <c r="D61" s="168"/>
      <c r="E61" s="168"/>
      <c r="F61" s="168"/>
      <c r="G61" s="169"/>
      <c r="H61" s="169"/>
      <c r="I61" s="169"/>
      <c r="J61" s="169"/>
      <c r="K61" s="169"/>
      <c r="L61" s="169"/>
      <c r="M61" s="162"/>
      <c r="N61" s="168"/>
      <c r="O61" s="168"/>
      <c r="P61" s="168"/>
      <c r="Q61" s="169"/>
    </row>
    <row r="62" spans="1:17" ht="15">
      <c r="A62" s="162"/>
      <c r="B62" s="170"/>
      <c r="C62" s="168"/>
      <c r="D62" s="168"/>
      <c r="E62" s="168"/>
      <c r="F62" s="168"/>
      <c r="G62" s="169"/>
      <c r="H62" s="169"/>
      <c r="I62" s="169"/>
      <c r="J62" s="169"/>
      <c r="K62" s="169"/>
      <c r="L62" s="169"/>
      <c r="M62" s="162"/>
      <c r="N62" s="168"/>
      <c r="O62" s="168"/>
      <c r="P62" s="168"/>
      <c r="Q62" s="169"/>
    </row>
    <row r="63" spans="1:17" ht="15">
      <c r="A63" s="162"/>
      <c r="B63" s="170"/>
      <c r="C63" s="168"/>
      <c r="D63" s="168"/>
      <c r="E63" s="168"/>
      <c r="F63" s="168"/>
      <c r="G63" s="169"/>
      <c r="H63" s="169"/>
      <c r="I63" s="169"/>
      <c r="J63" s="169"/>
      <c r="K63" s="169"/>
      <c r="L63" s="169"/>
      <c r="M63" s="162"/>
      <c r="N63" s="168"/>
      <c r="O63" s="168"/>
      <c r="P63" s="168"/>
      <c r="Q63" s="169"/>
    </row>
    <row r="64" spans="1:17" ht="15">
      <c r="A64" s="162"/>
      <c r="B64" s="170"/>
      <c r="C64" s="168"/>
      <c r="D64" s="168"/>
      <c r="E64" s="168"/>
      <c r="F64" s="168"/>
      <c r="G64" s="169"/>
      <c r="H64" s="169"/>
      <c r="I64" s="169"/>
      <c r="J64" s="169"/>
      <c r="K64" s="169"/>
      <c r="L64" s="169"/>
      <c r="M64" s="162"/>
      <c r="N64" s="168"/>
      <c r="O64" s="168"/>
      <c r="P64" s="168"/>
      <c r="Q64" s="169"/>
    </row>
    <row r="65" spans="1:17" ht="15">
      <c r="A65" s="162"/>
      <c r="B65" s="170"/>
      <c r="C65" s="168"/>
      <c r="D65" s="168"/>
      <c r="E65" s="168"/>
      <c r="F65" s="168"/>
      <c r="G65" s="169"/>
      <c r="H65" s="169"/>
      <c r="I65" s="169"/>
      <c r="J65" s="169"/>
      <c r="K65" s="169"/>
      <c r="L65" s="169"/>
      <c r="M65" s="162"/>
      <c r="N65" s="168"/>
      <c r="O65" s="168"/>
      <c r="P65" s="168"/>
      <c r="Q65" s="169"/>
    </row>
    <row r="66" spans="1:17" ht="15">
      <c r="A66" s="162"/>
      <c r="B66" s="170"/>
      <c r="C66" s="168"/>
      <c r="D66" s="168"/>
      <c r="E66" s="168"/>
      <c r="F66" s="168"/>
      <c r="G66" s="169"/>
      <c r="H66" s="169"/>
      <c r="I66" s="169"/>
      <c r="J66" s="169"/>
      <c r="K66" s="169"/>
      <c r="L66" s="169"/>
      <c r="M66" s="162"/>
      <c r="N66" s="168"/>
      <c r="O66" s="168"/>
      <c r="P66" s="168"/>
      <c r="Q66" s="169"/>
    </row>
    <row r="67" spans="1:17" ht="15">
      <c r="A67" s="162"/>
      <c r="B67" s="170"/>
      <c r="C67" s="168"/>
      <c r="D67" s="168"/>
      <c r="E67" s="168"/>
      <c r="F67" s="168"/>
      <c r="G67" s="169"/>
      <c r="H67" s="169"/>
      <c r="I67" s="169"/>
      <c r="J67" s="169"/>
      <c r="K67" s="169"/>
      <c r="L67" s="169"/>
      <c r="M67" s="162"/>
      <c r="N67" s="168"/>
      <c r="O67" s="168"/>
      <c r="P67" s="168"/>
      <c r="Q67" s="169"/>
    </row>
    <row r="68" spans="1:18" ht="15">
      <c r="A68" s="146" t="s">
        <v>5</v>
      </c>
      <c r="B68" s="146"/>
      <c r="C68" s="146"/>
      <c r="D68" s="115" t="s">
        <v>120</v>
      </c>
      <c r="E68" s="146" t="s">
        <v>31</v>
      </c>
      <c r="F68" s="146"/>
      <c r="G68" s="115" t="s">
        <v>6</v>
      </c>
      <c r="H68" s="115" t="s">
        <v>27</v>
      </c>
      <c r="I68" s="115" t="s">
        <v>26</v>
      </c>
      <c r="J68" s="115" t="s">
        <v>6</v>
      </c>
      <c r="K68" s="115" t="s">
        <v>22</v>
      </c>
      <c r="L68" s="115" t="s">
        <v>6</v>
      </c>
      <c r="M68" s="146" t="s">
        <v>5</v>
      </c>
      <c r="N68" s="146" t="s">
        <v>8</v>
      </c>
      <c r="O68" s="146"/>
      <c r="P68" s="115" t="s">
        <v>120</v>
      </c>
      <c r="Q68" s="146" t="s">
        <v>31</v>
      </c>
      <c r="R68" s="165" t="s">
        <v>22</v>
      </c>
    </row>
    <row r="69" spans="1:19" ht="15">
      <c r="A69" s="115" t="s">
        <v>0</v>
      </c>
      <c r="B69" s="115" t="s">
        <v>1</v>
      </c>
      <c r="C69" s="115" t="s">
        <v>2</v>
      </c>
      <c r="D69" s="115" t="s">
        <v>3</v>
      </c>
      <c r="E69" s="148" t="s">
        <v>4</v>
      </c>
      <c r="F69" s="148" t="s">
        <v>11</v>
      </c>
      <c r="G69" s="115">
        <v>40.99</v>
      </c>
      <c r="H69" s="115">
        <v>25.59</v>
      </c>
      <c r="I69" s="115">
        <v>15.4</v>
      </c>
      <c r="J69" s="115" t="s">
        <v>6</v>
      </c>
      <c r="K69" s="115">
        <v>0.0104</v>
      </c>
      <c r="L69" s="115" t="s">
        <v>22</v>
      </c>
      <c r="M69" s="115" t="s">
        <v>0</v>
      </c>
      <c r="N69" s="115" t="s">
        <v>2</v>
      </c>
      <c r="O69" s="115" t="s">
        <v>3</v>
      </c>
      <c r="P69" s="148" t="s">
        <v>4</v>
      </c>
      <c r="Q69" s="115">
        <v>60.15</v>
      </c>
      <c r="R69" s="220">
        <v>0.0015</v>
      </c>
      <c r="S69" s="114" t="s">
        <v>6</v>
      </c>
    </row>
    <row r="70" spans="1:21" ht="15">
      <c r="A70" s="115">
        <v>36</v>
      </c>
      <c r="B70" s="178">
        <v>42.9</v>
      </c>
      <c r="C70" s="111">
        <v>199.724</v>
      </c>
      <c r="D70" s="209">
        <v>202.524</v>
      </c>
      <c r="E70" s="175">
        <f>D70-C70</f>
        <v>2.8000000000000114</v>
      </c>
      <c r="F70" s="175">
        <f>E70+P70</f>
        <v>4.581000000000003</v>
      </c>
      <c r="G70" s="151">
        <f>40.99*F70</f>
        <v>187.77519000000012</v>
      </c>
      <c r="H70" s="151">
        <f>25.59*F70</f>
        <v>117.22779000000008</v>
      </c>
      <c r="I70" s="151">
        <f aca="true" t="shared" si="24" ref="I70:I84">15.4*F70</f>
        <v>70.54740000000005</v>
      </c>
      <c r="J70" s="151">
        <f>H70+I70</f>
        <v>187.77519000000012</v>
      </c>
      <c r="K70" s="151">
        <f>0.0104*B70</f>
        <v>0.44615999999999995</v>
      </c>
      <c r="L70" s="151">
        <f>K70*40.99</f>
        <v>18.2880984</v>
      </c>
      <c r="M70" s="115">
        <v>36</v>
      </c>
      <c r="N70" s="111">
        <v>124.108</v>
      </c>
      <c r="O70" s="209">
        <v>125.889</v>
      </c>
      <c r="P70" s="109">
        <f>O70-N70</f>
        <v>1.7809999999999917</v>
      </c>
      <c r="Q70" s="151">
        <f>60.15*P70</f>
        <v>107.1271499999995</v>
      </c>
      <c r="R70" s="216">
        <f aca="true" t="shared" si="25" ref="R70:R84">0.001514*B70</f>
        <v>0.0649506</v>
      </c>
      <c r="S70" s="217">
        <f aca="true" t="shared" si="26" ref="S70:S123">1185.13*R70</f>
        <v>76.97490457800001</v>
      </c>
      <c r="U70">
        <f>Q70/1185.13</f>
        <v>0.09039274172453612</v>
      </c>
    </row>
    <row r="71" spans="1:21" ht="15">
      <c r="A71" s="155">
        <v>37</v>
      </c>
      <c r="B71" s="178">
        <v>30.1</v>
      </c>
      <c r="C71" s="109">
        <v>75.452</v>
      </c>
      <c r="D71" s="208">
        <v>78.17</v>
      </c>
      <c r="E71" s="175">
        <f aca="true" t="shared" si="27" ref="E71:E84">D71-C71</f>
        <v>2.7180000000000035</v>
      </c>
      <c r="F71" s="175">
        <f aca="true" t="shared" si="28" ref="F71:F84">E71+P71</f>
        <v>2.7379999999999995</v>
      </c>
      <c r="G71" s="151">
        <f aca="true" t="shared" si="29" ref="G71:G84">40.99*F71</f>
        <v>112.23061999999999</v>
      </c>
      <c r="H71" s="151">
        <f aca="true" t="shared" si="30" ref="H71:H85">25.59*F71</f>
        <v>70.06541999999999</v>
      </c>
      <c r="I71" s="151">
        <f t="shared" si="24"/>
        <v>42.16519999999999</v>
      </c>
      <c r="J71" s="151">
        <f aca="true" t="shared" si="31" ref="J71:J85">H71+I71</f>
        <v>112.23061999999999</v>
      </c>
      <c r="K71" s="151">
        <f aca="true" t="shared" si="32" ref="K71:K85">0.0104*B71</f>
        <v>0.31304</v>
      </c>
      <c r="L71" s="151">
        <f aca="true" t="shared" si="33" ref="L71:L85">K71*40.99</f>
        <v>12.8315096</v>
      </c>
      <c r="M71" s="155">
        <v>37</v>
      </c>
      <c r="N71" s="109">
        <v>41.207</v>
      </c>
      <c r="O71" s="208">
        <v>41.227</v>
      </c>
      <c r="P71" s="109">
        <f aca="true" t="shared" si="34" ref="P71:P84">O71-N71</f>
        <v>0.01999999999999602</v>
      </c>
      <c r="Q71" s="151">
        <f aca="true" t="shared" si="35" ref="Q71:Q85">60.15*P71</f>
        <v>1.2029999999997607</v>
      </c>
      <c r="R71" s="216">
        <f t="shared" si="25"/>
        <v>0.0455714</v>
      </c>
      <c r="S71" s="217">
        <f t="shared" si="26"/>
        <v>54.008033282</v>
      </c>
      <c r="U71">
        <f aca="true" t="shared" si="36" ref="U71:U85">Q71/1185.13</f>
        <v>0.0010150785145931337</v>
      </c>
    </row>
    <row r="72" spans="1:21" ht="15">
      <c r="A72" s="177">
        <v>38</v>
      </c>
      <c r="B72" s="178">
        <v>45.5</v>
      </c>
      <c r="C72" s="110">
        <v>256</v>
      </c>
      <c r="D72" s="211">
        <v>259.963</v>
      </c>
      <c r="E72" s="175">
        <f t="shared" si="27"/>
        <v>3.9630000000000223</v>
      </c>
      <c r="F72" s="175">
        <f t="shared" si="28"/>
        <v>7.761000000000024</v>
      </c>
      <c r="G72" s="151">
        <f t="shared" si="29"/>
        <v>318.123390000001</v>
      </c>
      <c r="H72" s="151">
        <f t="shared" si="30"/>
        <v>198.6039900000006</v>
      </c>
      <c r="I72" s="151">
        <f t="shared" si="24"/>
        <v>119.51940000000037</v>
      </c>
      <c r="J72" s="151">
        <f t="shared" si="31"/>
        <v>318.123390000001</v>
      </c>
      <c r="K72" s="151">
        <f t="shared" si="32"/>
        <v>0.47319999999999995</v>
      </c>
      <c r="L72" s="151">
        <f t="shared" si="33"/>
        <v>19.396468</v>
      </c>
      <c r="M72" s="177">
        <v>38</v>
      </c>
      <c r="N72" s="110">
        <v>204</v>
      </c>
      <c r="O72" s="206">
        <v>207.798</v>
      </c>
      <c r="P72" s="109">
        <f t="shared" si="34"/>
        <v>3.798000000000002</v>
      </c>
      <c r="Q72" s="151">
        <f t="shared" si="35"/>
        <v>228.4497000000001</v>
      </c>
      <c r="R72" s="216">
        <f t="shared" si="25"/>
        <v>0.068887</v>
      </c>
      <c r="S72" s="217">
        <f t="shared" si="26"/>
        <v>81.64005031</v>
      </c>
      <c r="U72">
        <f t="shared" si="36"/>
        <v>0.19276340992127453</v>
      </c>
    </row>
    <row r="73" spans="1:21" ht="15">
      <c r="A73" s="115">
        <v>39</v>
      </c>
      <c r="B73" s="178">
        <v>45.1</v>
      </c>
      <c r="C73" s="113">
        <v>8.751</v>
      </c>
      <c r="D73" s="211">
        <v>15.438</v>
      </c>
      <c r="E73" s="175">
        <f t="shared" si="27"/>
        <v>6.687000000000001</v>
      </c>
      <c r="F73" s="175">
        <f t="shared" si="28"/>
        <v>12.257000000000001</v>
      </c>
      <c r="G73" s="151">
        <f t="shared" si="29"/>
        <v>502.4144300000001</v>
      </c>
      <c r="H73" s="151">
        <f t="shared" si="30"/>
        <v>313.65663000000006</v>
      </c>
      <c r="I73" s="151">
        <f t="shared" si="24"/>
        <v>188.75780000000003</v>
      </c>
      <c r="J73" s="151">
        <f t="shared" si="31"/>
        <v>502.4144300000001</v>
      </c>
      <c r="K73" s="151">
        <f t="shared" si="32"/>
        <v>0.46904</v>
      </c>
      <c r="L73" s="151">
        <f t="shared" si="33"/>
        <v>19.2259496</v>
      </c>
      <c r="M73" s="115">
        <v>39</v>
      </c>
      <c r="N73" s="109">
        <v>63.472</v>
      </c>
      <c r="O73" s="208">
        <v>69.042</v>
      </c>
      <c r="P73" s="109">
        <f t="shared" si="34"/>
        <v>5.57</v>
      </c>
      <c r="Q73" s="151">
        <f t="shared" si="35"/>
        <v>335.0355</v>
      </c>
      <c r="R73" s="216">
        <f t="shared" si="25"/>
        <v>0.0682814</v>
      </c>
      <c r="S73" s="217">
        <f t="shared" si="26"/>
        <v>80.92233558200002</v>
      </c>
      <c r="U73">
        <f t="shared" si="36"/>
        <v>0.28269936631424397</v>
      </c>
    </row>
    <row r="74" spans="1:21" ht="15">
      <c r="A74" s="153">
        <v>40</v>
      </c>
      <c r="B74" s="178">
        <v>30.2</v>
      </c>
      <c r="C74" s="109">
        <v>262.105</v>
      </c>
      <c r="D74" s="208">
        <v>264.505</v>
      </c>
      <c r="E74" s="175">
        <f t="shared" si="27"/>
        <v>2.3999999999999773</v>
      </c>
      <c r="F74" s="175">
        <f t="shared" si="28"/>
        <v>4.770999999999958</v>
      </c>
      <c r="G74" s="151">
        <f t="shared" si="29"/>
        <v>195.5632899999983</v>
      </c>
      <c r="H74" s="151">
        <f t="shared" si="30"/>
        <v>122.08988999999893</v>
      </c>
      <c r="I74" s="151">
        <f t="shared" si="24"/>
        <v>73.47339999999936</v>
      </c>
      <c r="J74" s="151">
        <f t="shared" si="31"/>
        <v>195.5632899999983</v>
      </c>
      <c r="K74" s="151">
        <f t="shared" si="32"/>
        <v>0.31407999999999997</v>
      </c>
      <c r="L74" s="151">
        <f t="shared" si="33"/>
        <v>12.8741392</v>
      </c>
      <c r="M74" s="153">
        <v>40</v>
      </c>
      <c r="N74" s="109">
        <v>311.985</v>
      </c>
      <c r="O74" s="208">
        <v>314.356</v>
      </c>
      <c r="P74" s="109">
        <f t="shared" si="34"/>
        <v>2.370999999999981</v>
      </c>
      <c r="Q74" s="151">
        <f t="shared" si="35"/>
        <v>142.61564999999885</v>
      </c>
      <c r="R74" s="216">
        <f t="shared" si="25"/>
        <v>0.045722799999999994</v>
      </c>
      <c r="S74" s="217">
        <f t="shared" si="26"/>
        <v>54.187461964</v>
      </c>
      <c r="U74">
        <f t="shared" si="36"/>
        <v>0.12033755790503897</v>
      </c>
    </row>
    <row r="75" spans="1:21" ht="15">
      <c r="A75" s="115">
        <v>41</v>
      </c>
      <c r="B75" s="178">
        <v>45.2</v>
      </c>
      <c r="C75" s="109">
        <v>156.525</v>
      </c>
      <c r="D75" s="208">
        <v>158.056</v>
      </c>
      <c r="E75" s="175">
        <f t="shared" si="27"/>
        <v>1.531000000000006</v>
      </c>
      <c r="F75" s="175">
        <f t="shared" si="28"/>
        <v>2.503</v>
      </c>
      <c r="G75" s="151">
        <f t="shared" si="29"/>
        <v>102.59797</v>
      </c>
      <c r="H75" s="151">
        <f t="shared" si="30"/>
        <v>64.05177</v>
      </c>
      <c r="I75" s="151">
        <f t="shared" si="24"/>
        <v>38.546200000000006</v>
      </c>
      <c r="J75" s="151">
        <f t="shared" si="31"/>
        <v>102.59797</v>
      </c>
      <c r="K75" s="151">
        <f t="shared" si="32"/>
        <v>0.47008</v>
      </c>
      <c r="L75" s="151">
        <f t="shared" si="33"/>
        <v>19.2685792</v>
      </c>
      <c r="M75" s="115">
        <v>41</v>
      </c>
      <c r="N75" s="109">
        <v>69.241</v>
      </c>
      <c r="O75" s="208">
        <v>70.213</v>
      </c>
      <c r="P75" s="109">
        <f t="shared" si="34"/>
        <v>0.9719999999999942</v>
      </c>
      <c r="Q75" s="151">
        <f t="shared" si="35"/>
        <v>58.46579999999965</v>
      </c>
      <c r="R75" s="216">
        <f t="shared" si="25"/>
        <v>0.0684328</v>
      </c>
      <c r="S75" s="217">
        <f t="shared" si="26"/>
        <v>81.10176426400001</v>
      </c>
      <c r="U75">
        <f t="shared" si="36"/>
        <v>0.04933281580923582</v>
      </c>
    </row>
    <row r="76" spans="1:21" ht="15">
      <c r="A76" s="153">
        <v>42</v>
      </c>
      <c r="B76" s="178">
        <v>45.1</v>
      </c>
      <c r="C76" s="109">
        <v>18.662</v>
      </c>
      <c r="D76" s="208">
        <v>21.313</v>
      </c>
      <c r="E76" s="175">
        <f t="shared" si="27"/>
        <v>2.651</v>
      </c>
      <c r="F76" s="175">
        <f t="shared" si="28"/>
        <v>4.381</v>
      </c>
      <c r="G76" s="151">
        <f t="shared" si="29"/>
        <v>179.57719000000003</v>
      </c>
      <c r="H76" s="151">
        <f t="shared" si="30"/>
        <v>112.10979</v>
      </c>
      <c r="I76" s="151">
        <f t="shared" si="24"/>
        <v>67.46740000000001</v>
      </c>
      <c r="J76" s="151">
        <f t="shared" si="31"/>
        <v>179.57719000000003</v>
      </c>
      <c r="K76" s="151">
        <f t="shared" si="32"/>
        <v>0.46904</v>
      </c>
      <c r="L76" s="151">
        <f t="shared" si="33"/>
        <v>19.2259496</v>
      </c>
      <c r="M76" s="153">
        <v>42</v>
      </c>
      <c r="N76" s="109">
        <v>3.14</v>
      </c>
      <c r="O76" s="208">
        <v>4.87</v>
      </c>
      <c r="P76" s="109">
        <f t="shared" si="34"/>
        <v>1.73</v>
      </c>
      <c r="Q76" s="151">
        <f t="shared" si="35"/>
        <v>104.0595</v>
      </c>
      <c r="R76" s="216">
        <f t="shared" si="25"/>
        <v>0.0682814</v>
      </c>
      <c r="S76" s="217">
        <f t="shared" si="26"/>
        <v>80.92233558200002</v>
      </c>
      <c r="U76">
        <f t="shared" si="36"/>
        <v>0.08780429151232354</v>
      </c>
    </row>
    <row r="77" spans="1:21" ht="15">
      <c r="A77" s="115">
        <v>43</v>
      </c>
      <c r="B77" s="178">
        <v>30</v>
      </c>
      <c r="C77" s="109">
        <v>75.711</v>
      </c>
      <c r="D77" s="209">
        <v>77.105</v>
      </c>
      <c r="E77" s="175">
        <f t="shared" si="27"/>
        <v>1.3940000000000055</v>
      </c>
      <c r="F77" s="175">
        <f t="shared" si="28"/>
        <v>1.7820000000000062</v>
      </c>
      <c r="G77" s="151">
        <f t="shared" si="29"/>
        <v>73.04418000000025</v>
      </c>
      <c r="H77" s="151">
        <f t="shared" si="30"/>
        <v>45.60138000000016</v>
      </c>
      <c r="I77" s="151">
        <f t="shared" si="24"/>
        <v>27.442800000000098</v>
      </c>
      <c r="J77" s="151">
        <f t="shared" si="31"/>
        <v>73.04418000000027</v>
      </c>
      <c r="K77" s="151">
        <f t="shared" si="32"/>
        <v>0.312</v>
      </c>
      <c r="L77" s="151">
        <f t="shared" si="33"/>
        <v>12.78888</v>
      </c>
      <c r="M77" s="115">
        <v>43</v>
      </c>
      <c r="N77" s="109">
        <v>7.883</v>
      </c>
      <c r="O77" s="208">
        <v>8.271</v>
      </c>
      <c r="P77" s="109">
        <f t="shared" si="34"/>
        <v>0.3880000000000008</v>
      </c>
      <c r="Q77" s="151">
        <f t="shared" si="35"/>
        <v>23.338200000000047</v>
      </c>
      <c r="R77" s="216">
        <f t="shared" si="25"/>
        <v>0.045419999999999995</v>
      </c>
      <c r="S77" s="217">
        <f t="shared" si="26"/>
        <v>53.8286046</v>
      </c>
      <c r="U77">
        <f t="shared" si="36"/>
        <v>0.019692523183110752</v>
      </c>
    </row>
    <row r="78" spans="1:21" ht="15">
      <c r="A78" s="115">
        <v>44</v>
      </c>
      <c r="B78" s="178">
        <v>46.2</v>
      </c>
      <c r="C78" s="111">
        <v>147.525</v>
      </c>
      <c r="D78" s="209">
        <v>152.917</v>
      </c>
      <c r="E78" s="175">
        <f t="shared" si="27"/>
        <v>5.391999999999996</v>
      </c>
      <c r="F78" s="175">
        <f t="shared" si="28"/>
        <v>11.031999999999996</v>
      </c>
      <c r="G78" s="151">
        <f t="shared" si="29"/>
        <v>452.2016799999999</v>
      </c>
      <c r="H78" s="151">
        <f t="shared" si="30"/>
        <v>282.30887999999993</v>
      </c>
      <c r="I78" s="151">
        <f t="shared" si="24"/>
        <v>169.89279999999994</v>
      </c>
      <c r="J78" s="151">
        <f t="shared" si="31"/>
        <v>452.2016799999999</v>
      </c>
      <c r="K78" s="151">
        <f t="shared" si="32"/>
        <v>0.48048</v>
      </c>
      <c r="L78" s="151">
        <f t="shared" si="33"/>
        <v>19.694875200000002</v>
      </c>
      <c r="M78" s="115">
        <v>44</v>
      </c>
      <c r="N78" s="109">
        <v>1.924</v>
      </c>
      <c r="O78" s="208">
        <v>7.564</v>
      </c>
      <c r="P78" s="109">
        <f t="shared" si="34"/>
        <v>5.640000000000001</v>
      </c>
      <c r="Q78" s="151">
        <f t="shared" si="35"/>
        <v>339.24600000000004</v>
      </c>
      <c r="R78" s="216">
        <f t="shared" si="25"/>
        <v>0.0699468</v>
      </c>
      <c r="S78" s="217">
        <f t="shared" si="26"/>
        <v>82.896051084</v>
      </c>
      <c r="U78">
        <f t="shared" si="36"/>
        <v>0.2862521411153207</v>
      </c>
    </row>
    <row r="79" spans="1:21" ht="15">
      <c r="A79" s="115">
        <v>45</v>
      </c>
      <c r="B79" s="178">
        <v>45</v>
      </c>
      <c r="C79" s="111">
        <v>20.2</v>
      </c>
      <c r="D79" s="210">
        <v>21</v>
      </c>
      <c r="E79" s="175">
        <f t="shared" si="27"/>
        <v>0.8000000000000007</v>
      </c>
      <c r="F79" s="175">
        <f t="shared" si="28"/>
        <v>1.8000000000000007</v>
      </c>
      <c r="G79" s="151">
        <f t="shared" si="29"/>
        <v>73.78200000000004</v>
      </c>
      <c r="H79" s="151">
        <f t="shared" si="30"/>
        <v>46.06200000000002</v>
      </c>
      <c r="I79" s="151">
        <f t="shared" si="24"/>
        <v>27.720000000000013</v>
      </c>
      <c r="J79" s="151">
        <f t="shared" si="31"/>
        <v>73.78200000000004</v>
      </c>
      <c r="K79" s="151">
        <f t="shared" si="32"/>
        <v>0.46799999999999997</v>
      </c>
      <c r="L79" s="151">
        <f t="shared" si="33"/>
        <v>19.18332</v>
      </c>
      <c r="M79" s="115">
        <v>45</v>
      </c>
      <c r="N79" s="111">
        <v>20.7</v>
      </c>
      <c r="O79" s="208">
        <v>21.7</v>
      </c>
      <c r="P79" s="109">
        <f t="shared" si="34"/>
        <v>1</v>
      </c>
      <c r="Q79" s="151">
        <f t="shared" si="35"/>
        <v>60.15</v>
      </c>
      <c r="R79" s="216">
        <f t="shared" si="25"/>
        <v>0.06813</v>
      </c>
      <c r="S79" s="217">
        <f t="shared" si="26"/>
        <v>80.74290690000001</v>
      </c>
      <c r="U79">
        <f t="shared" si="36"/>
        <v>0.050753925729666784</v>
      </c>
    </row>
    <row r="80" spans="1:21" ht="15">
      <c r="A80" s="115">
        <v>46</v>
      </c>
      <c r="B80" s="178">
        <v>29.8</v>
      </c>
      <c r="C80" s="111">
        <v>162.521</v>
      </c>
      <c r="D80" s="209">
        <v>164.405</v>
      </c>
      <c r="E80" s="175">
        <f t="shared" si="27"/>
        <v>1.8840000000000146</v>
      </c>
      <c r="F80" s="175">
        <f t="shared" si="28"/>
        <v>2.475000000000014</v>
      </c>
      <c r="G80" s="151">
        <f t="shared" si="29"/>
        <v>101.45025000000058</v>
      </c>
      <c r="H80" s="151">
        <f t="shared" si="30"/>
        <v>63.33525000000036</v>
      </c>
      <c r="I80" s="151">
        <f t="shared" si="24"/>
        <v>38.115000000000215</v>
      </c>
      <c r="J80" s="151">
        <f t="shared" si="31"/>
        <v>101.45025000000058</v>
      </c>
      <c r="K80" s="151">
        <f t="shared" si="32"/>
        <v>0.30992</v>
      </c>
      <c r="L80" s="151">
        <f t="shared" si="33"/>
        <v>12.7036208</v>
      </c>
      <c r="M80" s="115">
        <v>46</v>
      </c>
      <c r="N80" s="109">
        <v>12.319</v>
      </c>
      <c r="O80" s="208">
        <v>12.91</v>
      </c>
      <c r="P80" s="109">
        <f t="shared" si="34"/>
        <v>0.5909999999999993</v>
      </c>
      <c r="Q80" s="151">
        <f t="shared" si="35"/>
        <v>35.54864999999996</v>
      </c>
      <c r="R80" s="216">
        <f t="shared" si="25"/>
        <v>0.045117199999999996</v>
      </c>
      <c r="S80" s="217">
        <f t="shared" si="26"/>
        <v>53.469747236</v>
      </c>
      <c r="U80">
        <f t="shared" si="36"/>
        <v>0.029995570106233035</v>
      </c>
    </row>
    <row r="81" spans="1:21" ht="15">
      <c r="A81" s="115">
        <v>47</v>
      </c>
      <c r="B81" s="178">
        <v>45.4</v>
      </c>
      <c r="C81" s="109">
        <v>107.216</v>
      </c>
      <c r="D81" s="208">
        <v>108.896</v>
      </c>
      <c r="E81" s="175">
        <f t="shared" si="27"/>
        <v>1.6800000000000068</v>
      </c>
      <c r="F81" s="175">
        <f t="shared" si="28"/>
        <v>2.470000000000006</v>
      </c>
      <c r="G81" s="151">
        <f t="shared" si="29"/>
        <v>101.24530000000026</v>
      </c>
      <c r="H81" s="151">
        <f t="shared" si="30"/>
        <v>63.20730000000015</v>
      </c>
      <c r="I81" s="151">
        <f t="shared" si="24"/>
        <v>38.038000000000096</v>
      </c>
      <c r="J81" s="151">
        <f t="shared" si="31"/>
        <v>101.24530000000024</v>
      </c>
      <c r="K81" s="151">
        <f t="shared" si="32"/>
        <v>0.47215999999999997</v>
      </c>
      <c r="L81" s="151">
        <f t="shared" si="33"/>
        <v>19.3538384</v>
      </c>
      <c r="M81" s="115">
        <v>47</v>
      </c>
      <c r="N81" s="109">
        <v>12.361</v>
      </c>
      <c r="O81" s="208">
        <v>13.151</v>
      </c>
      <c r="P81" s="109">
        <f t="shared" si="34"/>
        <v>0.7899999999999991</v>
      </c>
      <c r="Q81" s="151">
        <f t="shared" si="35"/>
        <v>47.518499999999946</v>
      </c>
      <c r="R81" s="216">
        <f t="shared" si="25"/>
        <v>0.0687356</v>
      </c>
      <c r="S81" s="217">
        <f t="shared" si="26"/>
        <v>81.460621628</v>
      </c>
      <c r="U81">
        <f t="shared" si="36"/>
        <v>0.04009560132643671</v>
      </c>
    </row>
    <row r="82" spans="1:21" ht="15">
      <c r="A82" s="115">
        <v>48</v>
      </c>
      <c r="B82" s="178">
        <v>44.2</v>
      </c>
      <c r="C82" s="109">
        <v>93.5</v>
      </c>
      <c r="D82" s="208">
        <v>99.385</v>
      </c>
      <c r="E82" s="175">
        <f t="shared" si="27"/>
        <v>5.885000000000005</v>
      </c>
      <c r="F82" s="175">
        <f t="shared" si="28"/>
        <v>6.103999999999999</v>
      </c>
      <c r="G82" s="151">
        <f t="shared" si="29"/>
        <v>250.20296</v>
      </c>
      <c r="H82" s="151">
        <f t="shared" si="30"/>
        <v>156.20135999999997</v>
      </c>
      <c r="I82" s="151">
        <f t="shared" si="24"/>
        <v>94.0016</v>
      </c>
      <c r="J82" s="151">
        <f t="shared" si="31"/>
        <v>250.20295999999996</v>
      </c>
      <c r="K82" s="151">
        <f t="shared" si="32"/>
        <v>0.45968000000000003</v>
      </c>
      <c r="L82" s="151">
        <f t="shared" si="33"/>
        <v>18.8422832</v>
      </c>
      <c r="M82" s="115">
        <v>48</v>
      </c>
      <c r="N82" s="109">
        <v>85</v>
      </c>
      <c r="O82" s="208">
        <v>85.219</v>
      </c>
      <c r="P82" s="109">
        <f t="shared" si="34"/>
        <v>0.2189999999999941</v>
      </c>
      <c r="Q82" s="151">
        <f t="shared" si="35"/>
        <v>13.172849999999643</v>
      </c>
      <c r="R82" s="216">
        <f t="shared" si="25"/>
        <v>0.0669188</v>
      </c>
      <c r="S82" s="217">
        <f t="shared" si="26"/>
        <v>79.30747744400001</v>
      </c>
      <c r="U82">
        <f t="shared" si="36"/>
        <v>0.011115109734796725</v>
      </c>
    </row>
    <row r="83" spans="1:21" ht="15">
      <c r="A83" s="115">
        <v>49</v>
      </c>
      <c r="B83" s="178">
        <v>30.1</v>
      </c>
      <c r="C83" s="109">
        <v>165</v>
      </c>
      <c r="D83" s="208">
        <v>167</v>
      </c>
      <c r="E83" s="175">
        <f t="shared" si="27"/>
        <v>2</v>
      </c>
      <c r="F83" s="175">
        <f t="shared" si="28"/>
        <v>5</v>
      </c>
      <c r="G83" s="151">
        <f t="shared" si="29"/>
        <v>204.95000000000002</v>
      </c>
      <c r="H83" s="151">
        <f t="shared" si="30"/>
        <v>127.95</v>
      </c>
      <c r="I83" s="151">
        <f t="shared" si="24"/>
        <v>77</v>
      </c>
      <c r="J83" s="151">
        <f t="shared" si="31"/>
        <v>204.95</v>
      </c>
      <c r="K83" s="151">
        <f t="shared" si="32"/>
        <v>0.31304</v>
      </c>
      <c r="L83" s="151">
        <f t="shared" si="33"/>
        <v>12.8315096</v>
      </c>
      <c r="M83" s="115">
        <v>49</v>
      </c>
      <c r="N83" s="109">
        <v>104</v>
      </c>
      <c r="O83" s="208">
        <v>107</v>
      </c>
      <c r="P83" s="109">
        <f t="shared" si="34"/>
        <v>3</v>
      </c>
      <c r="Q83" s="151">
        <f t="shared" si="35"/>
        <v>180.45</v>
      </c>
      <c r="R83" s="216">
        <f t="shared" si="25"/>
        <v>0.0455714</v>
      </c>
      <c r="S83" s="217">
        <f t="shared" si="26"/>
        <v>54.008033282</v>
      </c>
      <c r="U83">
        <f t="shared" si="36"/>
        <v>0.15226177718900033</v>
      </c>
    </row>
    <row r="84" spans="1:21" ht="15">
      <c r="A84" s="115">
        <v>50</v>
      </c>
      <c r="B84" s="178">
        <v>45.3</v>
      </c>
      <c r="C84" s="109">
        <v>294</v>
      </c>
      <c r="D84" s="208">
        <v>297</v>
      </c>
      <c r="E84" s="175">
        <f t="shared" si="27"/>
        <v>3</v>
      </c>
      <c r="F84" s="175">
        <f t="shared" si="28"/>
        <v>4</v>
      </c>
      <c r="G84" s="151">
        <f t="shared" si="29"/>
        <v>163.96</v>
      </c>
      <c r="H84" s="151">
        <f t="shared" si="30"/>
        <v>102.36</v>
      </c>
      <c r="I84" s="151">
        <f t="shared" si="24"/>
        <v>61.6</v>
      </c>
      <c r="J84" s="151">
        <f t="shared" si="31"/>
        <v>163.96</v>
      </c>
      <c r="K84" s="151">
        <f t="shared" si="32"/>
        <v>0.4711199999999999</v>
      </c>
      <c r="L84" s="151">
        <f t="shared" si="33"/>
        <v>19.3112088</v>
      </c>
      <c r="M84" s="115">
        <v>50</v>
      </c>
      <c r="N84" s="109">
        <v>281</v>
      </c>
      <c r="O84" s="211">
        <v>282</v>
      </c>
      <c r="P84" s="109">
        <f t="shared" si="34"/>
        <v>1</v>
      </c>
      <c r="Q84" s="151">
        <f t="shared" si="35"/>
        <v>60.15</v>
      </c>
      <c r="R84" s="216">
        <f t="shared" si="25"/>
        <v>0.0685842</v>
      </c>
      <c r="S84" s="217">
        <f t="shared" si="26"/>
        <v>81.281192946</v>
      </c>
      <c r="U84">
        <f t="shared" si="36"/>
        <v>0.050753925729666784</v>
      </c>
    </row>
    <row r="85" spans="1:21" ht="15">
      <c r="A85" s="147"/>
      <c r="B85" s="146">
        <f>SUM(B70:B84)</f>
        <v>600.1</v>
      </c>
      <c r="C85" s="147"/>
      <c r="D85" s="115"/>
      <c r="E85" s="158">
        <f>SUM(E70:E84)</f>
        <v>44.78500000000005</v>
      </c>
      <c r="F85" s="158">
        <f>SUM(F70:F84)</f>
        <v>73.65500000000002</v>
      </c>
      <c r="G85" s="151">
        <f>SUM(G70:G84)</f>
        <v>3019.118450000001</v>
      </c>
      <c r="H85" s="151">
        <f t="shared" si="30"/>
        <v>1884.8314500000004</v>
      </c>
      <c r="I85" s="151">
        <f>SUM(I70:I84)</f>
        <v>1134.2870000000003</v>
      </c>
      <c r="J85" s="151">
        <f t="shared" si="31"/>
        <v>3019.118450000001</v>
      </c>
      <c r="K85" s="151">
        <f t="shared" si="32"/>
        <v>6.24104</v>
      </c>
      <c r="L85" s="151">
        <f t="shared" si="33"/>
        <v>255.8202296</v>
      </c>
      <c r="M85" s="147"/>
      <c r="N85" s="147"/>
      <c r="O85" s="115"/>
      <c r="P85" s="180">
        <f>SUM(P70:P84)</f>
        <v>28.869999999999962</v>
      </c>
      <c r="Q85" s="151">
        <f t="shared" si="35"/>
        <v>1736.5304999999976</v>
      </c>
      <c r="R85" s="180">
        <f>SUM(R70:R84)</f>
        <v>0.9085514</v>
      </c>
      <c r="S85" s="151">
        <f t="shared" si="26"/>
        <v>1076.751520682</v>
      </c>
      <c r="U85">
        <f t="shared" si="36"/>
        <v>1.465265835815478</v>
      </c>
    </row>
    <row r="86" spans="1:17" ht="15">
      <c r="A86" s="147"/>
      <c r="B86" s="147"/>
      <c r="C86" s="147"/>
      <c r="D86" s="159"/>
      <c r="E86" s="159"/>
      <c r="F86" s="159"/>
      <c r="G86" s="159"/>
      <c r="H86" s="159"/>
      <c r="I86" s="159"/>
      <c r="J86" s="159"/>
      <c r="K86" s="159"/>
      <c r="L86" s="159"/>
      <c r="M86" s="147"/>
      <c r="N86" s="159"/>
      <c r="O86" s="159"/>
      <c r="P86" s="159"/>
      <c r="Q86" s="159"/>
    </row>
    <row r="87" spans="1:17" ht="15">
      <c r="A87" s="147"/>
      <c r="B87" s="147"/>
      <c r="C87" s="147"/>
      <c r="D87" s="75"/>
      <c r="E87" s="75"/>
      <c r="F87" s="75"/>
      <c r="G87" s="75"/>
      <c r="H87" s="75"/>
      <c r="I87" s="159"/>
      <c r="J87" s="159"/>
      <c r="K87" s="159"/>
      <c r="L87" s="159"/>
      <c r="M87" s="147"/>
      <c r="N87" s="159"/>
      <c r="O87" s="159"/>
      <c r="P87" s="159"/>
      <c r="Q87" s="159"/>
    </row>
    <row r="88" spans="1:17" ht="15">
      <c r="A88" s="165"/>
      <c r="B88" s="165"/>
      <c r="C88" s="165"/>
      <c r="D88" s="159"/>
      <c r="E88" s="159"/>
      <c r="F88" s="159"/>
      <c r="G88" s="159"/>
      <c r="H88" s="159"/>
      <c r="I88" s="159"/>
      <c r="J88" s="159"/>
      <c r="K88" s="159"/>
      <c r="L88" s="159"/>
      <c r="M88" s="165"/>
      <c r="N88" s="159"/>
      <c r="O88" s="159"/>
      <c r="P88" s="159"/>
      <c r="Q88" s="159"/>
    </row>
    <row r="89" spans="1:17" ht="15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</row>
    <row r="90" spans="1:17" ht="15">
      <c r="A90" s="165"/>
      <c r="B90" s="188"/>
      <c r="C90" s="163"/>
      <c r="D90" s="189"/>
      <c r="E90" s="167"/>
      <c r="F90" s="167"/>
      <c r="G90" s="182"/>
      <c r="H90" s="182"/>
      <c r="I90" s="182"/>
      <c r="J90" s="182"/>
      <c r="K90" s="182"/>
      <c r="L90" s="182"/>
      <c r="M90" s="165"/>
      <c r="N90" s="163"/>
      <c r="O90" s="163"/>
      <c r="P90" s="167"/>
      <c r="Q90" s="182"/>
    </row>
    <row r="91" spans="1:17" ht="15">
      <c r="A91" s="165"/>
      <c r="B91" s="188"/>
      <c r="C91" s="167"/>
      <c r="D91" s="167"/>
      <c r="E91" s="167"/>
      <c r="F91" s="167"/>
      <c r="G91" s="182" t="s">
        <v>118</v>
      </c>
      <c r="H91" s="182"/>
      <c r="I91" s="182"/>
      <c r="J91" s="182"/>
      <c r="K91" s="182"/>
      <c r="L91" s="182"/>
      <c r="M91" s="165"/>
      <c r="N91" s="167"/>
      <c r="O91" s="167"/>
      <c r="P91" s="167"/>
      <c r="Q91" s="182"/>
    </row>
    <row r="92" spans="1:17" ht="15">
      <c r="A92" s="165"/>
      <c r="B92" s="188"/>
      <c r="C92" s="167"/>
      <c r="D92" s="167"/>
      <c r="E92" s="167"/>
      <c r="F92" s="167"/>
      <c r="G92" s="182"/>
      <c r="H92" s="182"/>
      <c r="I92" s="182"/>
      <c r="J92" s="182"/>
      <c r="K92" s="182"/>
      <c r="L92" s="182"/>
      <c r="M92" s="165"/>
      <c r="N92" s="167"/>
      <c r="O92" s="167"/>
      <c r="P92" s="167"/>
      <c r="Q92" s="182"/>
    </row>
    <row r="93" spans="1:17" ht="15">
      <c r="A93" s="165"/>
      <c r="B93" s="188"/>
      <c r="C93" s="167"/>
      <c r="D93" s="167"/>
      <c r="E93" s="167"/>
      <c r="F93" s="167"/>
      <c r="G93" s="182"/>
      <c r="H93" s="182"/>
      <c r="I93" s="182"/>
      <c r="J93" s="182"/>
      <c r="K93" s="182"/>
      <c r="L93" s="182"/>
      <c r="M93" s="165"/>
      <c r="N93" s="167"/>
      <c r="O93" s="167"/>
      <c r="P93" s="167"/>
      <c r="Q93" s="182"/>
    </row>
    <row r="94" spans="1:17" ht="1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</row>
    <row r="95" spans="1:17" ht="1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</row>
    <row r="96" spans="1:17" ht="15">
      <c r="A96" s="162"/>
      <c r="B96" s="170"/>
      <c r="C96" s="163"/>
      <c r="D96" s="163"/>
      <c r="E96" s="168"/>
      <c r="F96" s="168"/>
      <c r="G96" s="169"/>
      <c r="H96" s="169"/>
      <c r="I96" s="169"/>
      <c r="J96" s="169"/>
      <c r="K96" s="169"/>
      <c r="L96" s="169"/>
      <c r="M96" s="162"/>
      <c r="N96" s="163"/>
      <c r="O96" s="163"/>
      <c r="P96" s="195"/>
      <c r="Q96" s="169"/>
    </row>
    <row r="97" spans="1:17" ht="15">
      <c r="A97" s="162"/>
      <c r="B97" s="170"/>
      <c r="C97" s="168"/>
      <c r="D97" s="168"/>
      <c r="E97" s="168"/>
      <c r="F97" s="168"/>
      <c r="G97" s="169"/>
      <c r="H97" s="169"/>
      <c r="I97" s="169"/>
      <c r="J97" s="169"/>
      <c r="K97" s="169"/>
      <c r="L97" s="169"/>
      <c r="M97" s="162"/>
      <c r="N97" s="168"/>
      <c r="O97" s="168"/>
      <c r="P97" s="195"/>
      <c r="Q97" s="169"/>
    </row>
    <row r="98" spans="1:17" ht="15">
      <c r="A98" s="162"/>
      <c r="B98" s="170"/>
      <c r="C98" s="168"/>
      <c r="D98" s="168"/>
      <c r="E98" s="168"/>
      <c r="F98" s="168"/>
      <c r="G98" s="169"/>
      <c r="H98" s="169"/>
      <c r="I98" s="169"/>
      <c r="J98" s="169"/>
      <c r="K98" s="169"/>
      <c r="L98" s="169"/>
      <c r="M98" s="162"/>
      <c r="N98" s="168"/>
      <c r="O98" s="168"/>
      <c r="P98" s="195"/>
      <c r="Q98" s="169"/>
    </row>
    <row r="99" spans="1:17" ht="15">
      <c r="A99" s="196"/>
      <c r="B99" s="170"/>
      <c r="C99" s="168"/>
      <c r="D99" s="168"/>
      <c r="E99" s="168"/>
      <c r="F99" s="168"/>
      <c r="G99" s="169"/>
      <c r="H99" s="169"/>
      <c r="I99" s="169"/>
      <c r="J99" s="169"/>
      <c r="K99" s="169"/>
      <c r="L99" s="169"/>
      <c r="M99" s="196"/>
      <c r="N99" s="168"/>
      <c r="O99" s="168"/>
      <c r="P99" s="195"/>
      <c r="Q99" s="169"/>
    </row>
    <row r="100" spans="1:18" ht="15">
      <c r="A100" s="146" t="s">
        <v>5</v>
      </c>
      <c r="B100" s="146"/>
      <c r="C100" s="146"/>
      <c r="D100" s="115" t="s">
        <v>120</v>
      </c>
      <c r="E100" s="146" t="s">
        <v>31</v>
      </c>
      <c r="F100" s="146"/>
      <c r="G100" s="115" t="s">
        <v>6</v>
      </c>
      <c r="H100" s="115" t="s">
        <v>27</v>
      </c>
      <c r="I100" s="115" t="s">
        <v>26</v>
      </c>
      <c r="J100" s="115" t="s">
        <v>6</v>
      </c>
      <c r="K100" s="115" t="s">
        <v>22</v>
      </c>
      <c r="L100" s="115" t="s">
        <v>6</v>
      </c>
      <c r="M100" s="146" t="s">
        <v>5</v>
      </c>
      <c r="N100" s="146" t="s">
        <v>8</v>
      </c>
      <c r="O100" s="146"/>
      <c r="P100" s="115" t="s">
        <v>120</v>
      </c>
      <c r="Q100" s="146" t="s">
        <v>31</v>
      </c>
      <c r="R100" s="165" t="s">
        <v>22</v>
      </c>
    </row>
    <row r="101" spans="1:19" ht="15">
      <c r="A101" s="115" t="s">
        <v>0</v>
      </c>
      <c r="B101" s="115" t="s">
        <v>1</v>
      </c>
      <c r="C101" s="115" t="s">
        <v>122</v>
      </c>
      <c r="D101" s="115" t="s">
        <v>25</v>
      </c>
      <c r="E101" s="148" t="s">
        <v>16</v>
      </c>
      <c r="F101" s="148" t="s">
        <v>11</v>
      </c>
      <c r="G101" s="115">
        <v>40.99</v>
      </c>
      <c r="H101" s="115">
        <v>25.59</v>
      </c>
      <c r="I101" s="115">
        <v>15.4</v>
      </c>
      <c r="J101" s="115" t="s">
        <v>14</v>
      </c>
      <c r="K101" s="115">
        <v>0.0104</v>
      </c>
      <c r="L101" s="115" t="s">
        <v>6</v>
      </c>
      <c r="M101" s="115" t="s">
        <v>0</v>
      </c>
      <c r="N101" s="115" t="s">
        <v>2</v>
      </c>
      <c r="O101" s="115" t="s">
        <v>3</v>
      </c>
      <c r="P101" s="148" t="s">
        <v>4</v>
      </c>
      <c r="Q101" s="115">
        <v>60.15</v>
      </c>
      <c r="R101" s="220">
        <v>0.0015</v>
      </c>
      <c r="S101" s="114" t="s">
        <v>6</v>
      </c>
    </row>
    <row r="102" spans="1:21" ht="15">
      <c r="A102" s="115">
        <v>51</v>
      </c>
      <c r="B102" s="178">
        <v>47.8</v>
      </c>
      <c r="C102" s="110">
        <v>8.9</v>
      </c>
      <c r="D102" s="211">
        <v>11.2</v>
      </c>
      <c r="E102" s="175">
        <f>D102-C102</f>
        <v>2.299999999999999</v>
      </c>
      <c r="F102" s="175">
        <f>E102+P102</f>
        <v>3.1899999999999995</v>
      </c>
      <c r="G102" s="151">
        <f>40.99*F102</f>
        <v>130.75809999999998</v>
      </c>
      <c r="H102" s="151">
        <f>25.59*F102</f>
        <v>81.63209999999998</v>
      </c>
      <c r="I102" s="151">
        <f aca="true" t="shared" si="37" ref="I102:I121">15.4*F102</f>
        <v>49.12599999999999</v>
      </c>
      <c r="J102" s="151">
        <f>H102+I102</f>
        <v>130.75809999999996</v>
      </c>
      <c r="K102" s="151">
        <f>0.0104*B102</f>
        <v>0.49711999999999995</v>
      </c>
      <c r="L102" s="151">
        <f>40.99*K102</f>
        <v>20.376948799999997</v>
      </c>
      <c r="M102" s="115">
        <v>51</v>
      </c>
      <c r="N102" s="108">
        <v>5.34</v>
      </c>
      <c r="O102" s="211">
        <v>6.23</v>
      </c>
      <c r="P102" s="109">
        <f>O102-N102</f>
        <v>0.8900000000000006</v>
      </c>
      <c r="Q102" s="151">
        <f>60.15*P102</f>
        <v>53.53350000000003</v>
      </c>
      <c r="R102" s="216">
        <f>0.001514*B102</f>
        <v>0.0723692</v>
      </c>
      <c r="S102" s="217">
        <f t="shared" si="26"/>
        <v>85.766909996</v>
      </c>
      <c r="U102">
        <f>Q102/1185.13</f>
        <v>0.04517099389940346</v>
      </c>
    </row>
    <row r="103" spans="1:21" ht="15">
      <c r="A103" s="115">
        <v>52</v>
      </c>
      <c r="B103" s="178">
        <v>36</v>
      </c>
      <c r="C103" s="109">
        <v>51.381</v>
      </c>
      <c r="D103" s="208">
        <v>53.867</v>
      </c>
      <c r="E103" s="175">
        <f aca="true" t="shared" si="38" ref="E103:E121">D103-C103</f>
        <v>2.485999999999997</v>
      </c>
      <c r="F103" s="175">
        <f aca="true" t="shared" si="39" ref="F103:F121">E103+P103</f>
        <v>3.7259999999999955</v>
      </c>
      <c r="G103" s="151">
        <f aca="true" t="shared" si="40" ref="G103:G121">40.99*F103</f>
        <v>152.72873999999982</v>
      </c>
      <c r="H103" s="151">
        <f aca="true" t="shared" si="41" ref="H103:H121">25.59*F103</f>
        <v>95.34833999999988</v>
      </c>
      <c r="I103" s="151">
        <f t="shared" si="37"/>
        <v>57.38039999999993</v>
      </c>
      <c r="J103" s="151">
        <f aca="true" t="shared" si="42" ref="J103:J121">H103+I103</f>
        <v>152.72873999999982</v>
      </c>
      <c r="K103" s="151">
        <f aca="true" t="shared" si="43" ref="K103:K122">0.0104*B103</f>
        <v>0.37439999999999996</v>
      </c>
      <c r="L103" s="151">
        <f aca="true" t="shared" si="44" ref="L103:L121">40.99*K103</f>
        <v>15.346656</v>
      </c>
      <c r="M103" s="115">
        <v>52</v>
      </c>
      <c r="N103" s="109">
        <v>25.181</v>
      </c>
      <c r="O103" s="208">
        <v>26.421</v>
      </c>
      <c r="P103" s="109">
        <f aca="true" t="shared" si="45" ref="P103:P121">O103-N103</f>
        <v>1.2399999999999984</v>
      </c>
      <c r="Q103" s="151">
        <f aca="true" t="shared" si="46" ref="Q103:Q122">60.15*P103</f>
        <v>74.5859999999999</v>
      </c>
      <c r="R103" s="216">
        <f aca="true" t="shared" si="47" ref="R103:R122">0.001514*B103</f>
        <v>0.054504</v>
      </c>
      <c r="S103" s="217">
        <f t="shared" si="26"/>
        <v>64.59432552</v>
      </c>
      <c r="U103">
        <f aca="true" t="shared" si="48" ref="U103:U122">Q103/1185.13</f>
        <v>0.06293486790478672</v>
      </c>
    </row>
    <row r="104" spans="1:21" ht="15">
      <c r="A104" s="115">
        <v>53</v>
      </c>
      <c r="B104" s="178">
        <v>31</v>
      </c>
      <c r="C104" s="111">
        <v>760.893</v>
      </c>
      <c r="D104" s="208">
        <v>779.987</v>
      </c>
      <c r="E104" s="175">
        <f t="shared" si="38"/>
        <v>19.093999999999937</v>
      </c>
      <c r="F104" s="175">
        <f t="shared" si="39"/>
        <v>29.142999999999937</v>
      </c>
      <c r="G104" s="151">
        <f t="shared" si="40"/>
        <v>1194.5715699999976</v>
      </c>
      <c r="H104" s="151">
        <f t="shared" si="41"/>
        <v>745.7693699999984</v>
      </c>
      <c r="I104" s="151">
        <f t="shared" si="37"/>
        <v>448.80219999999906</v>
      </c>
      <c r="J104" s="151">
        <f t="shared" si="42"/>
        <v>1194.5715699999973</v>
      </c>
      <c r="K104" s="151">
        <f t="shared" si="43"/>
        <v>0.32239999999999996</v>
      </c>
      <c r="L104" s="151">
        <f t="shared" si="44"/>
        <v>13.215176</v>
      </c>
      <c r="M104" s="115">
        <v>53</v>
      </c>
      <c r="N104" s="214">
        <v>0.62</v>
      </c>
      <c r="O104" s="208">
        <v>10.669</v>
      </c>
      <c r="P104" s="109">
        <f t="shared" si="45"/>
        <v>10.049000000000001</v>
      </c>
      <c r="Q104" s="151">
        <f t="shared" si="46"/>
        <v>604.44735</v>
      </c>
      <c r="R104" s="216">
        <f t="shared" si="47"/>
        <v>0.046934</v>
      </c>
      <c r="S104" s="217">
        <f t="shared" si="26"/>
        <v>55.62289142</v>
      </c>
      <c r="U104">
        <f t="shared" si="48"/>
        <v>0.5100261996574216</v>
      </c>
    </row>
    <row r="105" spans="1:21" ht="15">
      <c r="A105" s="155">
        <v>54</v>
      </c>
      <c r="B105" s="178">
        <v>31.4</v>
      </c>
      <c r="C105" s="109">
        <v>81.639</v>
      </c>
      <c r="D105" s="208">
        <v>89.748</v>
      </c>
      <c r="E105" s="175">
        <f t="shared" si="38"/>
        <v>8.109000000000009</v>
      </c>
      <c r="F105" s="175">
        <f t="shared" si="39"/>
        <v>14.080000000000013</v>
      </c>
      <c r="G105" s="151">
        <f t="shared" si="40"/>
        <v>577.1392000000005</v>
      </c>
      <c r="H105" s="151">
        <f t="shared" si="41"/>
        <v>360.3072000000003</v>
      </c>
      <c r="I105" s="151">
        <f t="shared" si="37"/>
        <v>216.8320000000002</v>
      </c>
      <c r="J105" s="151">
        <f t="shared" si="42"/>
        <v>577.1392000000005</v>
      </c>
      <c r="K105" s="151">
        <f t="shared" si="43"/>
        <v>0.32655999999999996</v>
      </c>
      <c r="L105" s="151">
        <f t="shared" si="44"/>
        <v>13.385694399999998</v>
      </c>
      <c r="M105" s="155">
        <v>54</v>
      </c>
      <c r="N105" s="109">
        <v>51.272</v>
      </c>
      <c r="O105" s="208">
        <v>57.243</v>
      </c>
      <c r="P105" s="109">
        <f t="shared" si="45"/>
        <v>5.971000000000004</v>
      </c>
      <c r="Q105" s="151">
        <f t="shared" si="46"/>
        <v>359.1556500000002</v>
      </c>
      <c r="R105" s="216">
        <f t="shared" si="47"/>
        <v>0.047539599999999994</v>
      </c>
      <c r="S105" s="217">
        <f t="shared" si="26"/>
        <v>56.340606148</v>
      </c>
      <c r="U105">
        <f t="shared" si="48"/>
        <v>0.30305169053184056</v>
      </c>
    </row>
    <row r="106" spans="1:21" ht="15">
      <c r="A106" s="155">
        <v>55</v>
      </c>
      <c r="B106" s="178">
        <v>47.3</v>
      </c>
      <c r="C106" s="109">
        <v>147.036</v>
      </c>
      <c r="D106" s="209">
        <v>154</v>
      </c>
      <c r="E106" s="175">
        <f t="shared" si="38"/>
        <v>6.963999999999999</v>
      </c>
      <c r="F106" s="175">
        <f t="shared" si="39"/>
        <v>12.340999999999994</v>
      </c>
      <c r="G106" s="151">
        <f t="shared" si="40"/>
        <v>505.8575899999998</v>
      </c>
      <c r="H106" s="151">
        <f t="shared" si="41"/>
        <v>315.80618999999984</v>
      </c>
      <c r="I106" s="151">
        <f t="shared" si="37"/>
        <v>190.05139999999992</v>
      </c>
      <c r="J106" s="151">
        <f t="shared" si="42"/>
        <v>505.85758999999973</v>
      </c>
      <c r="K106" s="151">
        <f t="shared" si="43"/>
        <v>0.49191999999999997</v>
      </c>
      <c r="L106" s="151">
        <f t="shared" si="44"/>
        <v>20.1638008</v>
      </c>
      <c r="M106" s="155">
        <v>55</v>
      </c>
      <c r="N106" s="111">
        <v>75.623</v>
      </c>
      <c r="O106" s="209">
        <v>81</v>
      </c>
      <c r="P106" s="109">
        <f t="shared" si="45"/>
        <v>5.376999999999995</v>
      </c>
      <c r="Q106" s="151">
        <f t="shared" si="46"/>
        <v>323.42654999999974</v>
      </c>
      <c r="R106" s="216">
        <f t="shared" si="47"/>
        <v>0.07161219999999999</v>
      </c>
      <c r="S106" s="217">
        <f t="shared" si="26"/>
        <v>84.869766586</v>
      </c>
      <c r="U106">
        <f t="shared" si="48"/>
        <v>0.2729038586484181</v>
      </c>
    </row>
    <row r="107" spans="1:21" ht="15">
      <c r="A107" s="173">
        <v>56</v>
      </c>
      <c r="B107" s="178">
        <v>34</v>
      </c>
      <c r="C107" s="110">
        <v>2</v>
      </c>
      <c r="D107" s="207">
        <v>2</v>
      </c>
      <c r="E107" s="175">
        <f t="shared" si="38"/>
        <v>0</v>
      </c>
      <c r="F107" s="175">
        <f t="shared" si="39"/>
        <v>0</v>
      </c>
      <c r="G107" s="151">
        <f t="shared" si="40"/>
        <v>0</v>
      </c>
      <c r="H107" s="151">
        <f t="shared" si="41"/>
        <v>0</v>
      </c>
      <c r="I107" s="151">
        <f t="shared" si="37"/>
        <v>0</v>
      </c>
      <c r="J107" s="151">
        <f t="shared" si="42"/>
        <v>0</v>
      </c>
      <c r="K107" s="151">
        <f t="shared" si="43"/>
        <v>0.35359999999999997</v>
      </c>
      <c r="L107" s="151">
        <f t="shared" si="44"/>
        <v>14.494064</v>
      </c>
      <c r="M107" s="173">
        <v>56</v>
      </c>
      <c r="N107" s="110">
        <v>2</v>
      </c>
      <c r="O107" s="211">
        <v>2</v>
      </c>
      <c r="P107" s="109">
        <f t="shared" si="45"/>
        <v>0</v>
      </c>
      <c r="Q107" s="151">
        <f t="shared" si="46"/>
        <v>0</v>
      </c>
      <c r="R107" s="216">
        <f t="shared" si="47"/>
        <v>0.051476</v>
      </c>
      <c r="S107" s="217">
        <f t="shared" si="26"/>
        <v>61.005751880000005</v>
      </c>
      <c r="U107">
        <f t="shared" si="48"/>
        <v>0</v>
      </c>
    </row>
    <row r="108" spans="1:21" ht="15">
      <c r="A108" s="115">
        <v>57</v>
      </c>
      <c r="B108" s="178">
        <v>31</v>
      </c>
      <c r="C108" s="109">
        <v>108.6</v>
      </c>
      <c r="D108" s="208">
        <v>111.732</v>
      </c>
      <c r="E108" s="175">
        <f t="shared" si="38"/>
        <v>3.132000000000005</v>
      </c>
      <c r="F108" s="175">
        <f t="shared" si="39"/>
        <v>3.4300000000000033</v>
      </c>
      <c r="G108" s="151">
        <f t="shared" si="40"/>
        <v>140.59570000000014</v>
      </c>
      <c r="H108" s="151">
        <f t="shared" si="41"/>
        <v>87.77370000000008</v>
      </c>
      <c r="I108" s="151">
        <f t="shared" si="37"/>
        <v>52.82200000000005</v>
      </c>
      <c r="J108" s="151">
        <f t="shared" si="42"/>
        <v>140.59570000000014</v>
      </c>
      <c r="K108" s="151">
        <f t="shared" si="43"/>
        <v>0.32239999999999996</v>
      </c>
      <c r="L108" s="151">
        <f t="shared" si="44"/>
        <v>13.215176</v>
      </c>
      <c r="M108" s="115">
        <v>57</v>
      </c>
      <c r="N108" s="109">
        <v>29.6</v>
      </c>
      <c r="O108" s="208">
        <v>29.898</v>
      </c>
      <c r="P108" s="109">
        <f t="shared" si="45"/>
        <v>0.29799999999999827</v>
      </c>
      <c r="Q108" s="151">
        <f t="shared" si="46"/>
        <v>17.924699999999895</v>
      </c>
      <c r="R108" s="216">
        <f t="shared" si="47"/>
        <v>0.046934</v>
      </c>
      <c r="S108" s="217">
        <f t="shared" si="26"/>
        <v>55.62289142</v>
      </c>
      <c r="U108">
        <f t="shared" si="48"/>
        <v>0.015124669867440613</v>
      </c>
    </row>
    <row r="109" spans="1:21" ht="15">
      <c r="A109" s="115">
        <v>58</v>
      </c>
      <c r="B109" s="178">
        <v>31</v>
      </c>
      <c r="C109" s="111">
        <v>18.917</v>
      </c>
      <c r="D109" s="209">
        <v>19.369</v>
      </c>
      <c r="E109" s="175">
        <f t="shared" si="38"/>
        <v>0.4519999999999982</v>
      </c>
      <c r="F109" s="175">
        <f t="shared" si="39"/>
        <v>3.097999999999999</v>
      </c>
      <c r="G109" s="151">
        <f t="shared" si="40"/>
        <v>126.98701999999996</v>
      </c>
      <c r="H109" s="151">
        <f t="shared" si="41"/>
        <v>79.27781999999998</v>
      </c>
      <c r="I109" s="151">
        <f t="shared" si="37"/>
        <v>47.70919999999999</v>
      </c>
      <c r="J109" s="151">
        <f t="shared" si="42"/>
        <v>126.98701999999997</v>
      </c>
      <c r="K109" s="151">
        <f t="shared" si="43"/>
        <v>0.32239999999999996</v>
      </c>
      <c r="L109" s="151">
        <f t="shared" si="44"/>
        <v>13.215176</v>
      </c>
      <c r="M109" s="115">
        <v>58</v>
      </c>
      <c r="N109" s="111">
        <v>23.846</v>
      </c>
      <c r="O109" s="209">
        <v>26.492</v>
      </c>
      <c r="P109" s="109">
        <f t="shared" si="45"/>
        <v>2.646000000000001</v>
      </c>
      <c r="Q109" s="151">
        <f t="shared" si="46"/>
        <v>159.15690000000004</v>
      </c>
      <c r="R109" s="216">
        <f t="shared" si="47"/>
        <v>0.046934</v>
      </c>
      <c r="S109" s="217">
        <f t="shared" si="26"/>
        <v>55.62289142</v>
      </c>
      <c r="U109">
        <f t="shared" si="48"/>
        <v>0.13429488748069834</v>
      </c>
    </row>
    <row r="110" spans="1:21" ht="15">
      <c r="A110" s="115">
        <v>59</v>
      </c>
      <c r="B110" s="178">
        <v>46.5</v>
      </c>
      <c r="C110" s="109">
        <v>109.928</v>
      </c>
      <c r="D110" s="210">
        <v>111</v>
      </c>
      <c r="E110" s="175">
        <f t="shared" si="38"/>
        <v>1.0720000000000027</v>
      </c>
      <c r="F110" s="175">
        <f t="shared" si="39"/>
        <v>2.084000000000003</v>
      </c>
      <c r="G110" s="151">
        <f t="shared" si="40"/>
        <v>85.42316000000014</v>
      </c>
      <c r="H110" s="151">
        <f t="shared" si="41"/>
        <v>53.32956000000008</v>
      </c>
      <c r="I110" s="151">
        <f t="shared" si="37"/>
        <v>32.09360000000005</v>
      </c>
      <c r="J110" s="151">
        <f t="shared" si="42"/>
        <v>85.42316000000014</v>
      </c>
      <c r="K110" s="151">
        <f t="shared" si="43"/>
        <v>0.4836</v>
      </c>
      <c r="L110" s="151">
        <f t="shared" si="44"/>
        <v>19.822764</v>
      </c>
      <c r="M110" s="115">
        <v>59</v>
      </c>
      <c r="N110" s="191">
        <v>69.988</v>
      </c>
      <c r="O110" s="208">
        <v>71</v>
      </c>
      <c r="P110" s="109">
        <f t="shared" si="45"/>
        <v>1.0120000000000005</v>
      </c>
      <c r="Q110" s="151">
        <f t="shared" si="46"/>
        <v>60.87180000000003</v>
      </c>
      <c r="R110" s="216">
        <f t="shared" si="47"/>
        <v>0.07040099999999999</v>
      </c>
      <c r="S110" s="217">
        <f t="shared" si="26"/>
        <v>83.43433713</v>
      </c>
      <c r="U110">
        <f t="shared" si="48"/>
        <v>0.05136297283842281</v>
      </c>
    </row>
    <row r="111" spans="1:21" ht="15">
      <c r="A111" s="149">
        <v>60</v>
      </c>
      <c r="B111" s="178">
        <v>34.5</v>
      </c>
      <c r="C111" s="112">
        <v>46</v>
      </c>
      <c r="D111" s="212">
        <v>49</v>
      </c>
      <c r="E111" s="175">
        <f t="shared" si="38"/>
        <v>3</v>
      </c>
      <c r="F111" s="175">
        <f t="shared" si="39"/>
        <v>5</v>
      </c>
      <c r="G111" s="151">
        <f t="shared" si="40"/>
        <v>204.95000000000002</v>
      </c>
      <c r="H111" s="151">
        <f t="shared" si="41"/>
        <v>127.95</v>
      </c>
      <c r="I111" s="151">
        <f t="shared" si="37"/>
        <v>77</v>
      </c>
      <c r="J111" s="151">
        <f t="shared" si="42"/>
        <v>204.95</v>
      </c>
      <c r="K111" s="151">
        <f t="shared" si="43"/>
        <v>0.3588</v>
      </c>
      <c r="L111" s="151">
        <f t="shared" si="44"/>
        <v>14.707212</v>
      </c>
      <c r="M111" s="149">
        <v>60</v>
      </c>
      <c r="N111" s="111">
        <v>30</v>
      </c>
      <c r="O111" s="209">
        <v>32</v>
      </c>
      <c r="P111" s="109">
        <f t="shared" si="45"/>
        <v>2</v>
      </c>
      <c r="Q111" s="151">
        <f t="shared" si="46"/>
        <v>120.3</v>
      </c>
      <c r="R111" s="216">
        <f t="shared" si="47"/>
        <v>0.052232999999999995</v>
      </c>
      <c r="S111" s="217">
        <f t="shared" si="26"/>
        <v>61.90289529</v>
      </c>
      <c r="U111">
        <f t="shared" si="48"/>
        <v>0.10150785145933357</v>
      </c>
    </row>
    <row r="112" spans="1:21" ht="15">
      <c r="A112" s="149">
        <v>61</v>
      </c>
      <c r="B112" s="178">
        <v>31.4</v>
      </c>
      <c r="C112" s="111">
        <v>282.056</v>
      </c>
      <c r="D112" s="208">
        <v>282.85</v>
      </c>
      <c r="E112" s="175">
        <f t="shared" si="38"/>
        <v>0.7940000000000396</v>
      </c>
      <c r="F112" s="175">
        <f t="shared" si="39"/>
        <v>2.2880000000000393</v>
      </c>
      <c r="G112" s="151">
        <f t="shared" si="40"/>
        <v>93.78512000000161</v>
      </c>
      <c r="H112" s="151">
        <f t="shared" si="41"/>
        <v>58.54992000000101</v>
      </c>
      <c r="I112" s="151">
        <f t="shared" si="37"/>
        <v>35.23520000000061</v>
      </c>
      <c r="J112" s="151">
        <f t="shared" si="42"/>
        <v>93.78512000000163</v>
      </c>
      <c r="K112" s="151">
        <f t="shared" si="43"/>
        <v>0.32655999999999996</v>
      </c>
      <c r="L112" s="151">
        <f t="shared" si="44"/>
        <v>13.385694399999998</v>
      </c>
      <c r="M112" s="149">
        <v>61</v>
      </c>
      <c r="N112" s="111">
        <v>73.056</v>
      </c>
      <c r="O112" s="209">
        <v>74.55</v>
      </c>
      <c r="P112" s="109">
        <f t="shared" si="45"/>
        <v>1.4939999999999998</v>
      </c>
      <c r="Q112" s="151">
        <f t="shared" si="46"/>
        <v>89.86409999999998</v>
      </c>
      <c r="R112" s="216">
        <f t="shared" si="47"/>
        <v>0.047539599999999994</v>
      </c>
      <c r="S112" s="217">
        <f t="shared" si="26"/>
        <v>56.340606148</v>
      </c>
      <c r="U112">
        <f t="shared" si="48"/>
        <v>0.07582636504012216</v>
      </c>
    </row>
    <row r="113" spans="1:21" ht="15">
      <c r="A113" s="155">
        <v>62</v>
      </c>
      <c r="B113" s="178">
        <v>31</v>
      </c>
      <c r="C113" s="111">
        <v>24.677</v>
      </c>
      <c r="D113" s="209">
        <v>34.595</v>
      </c>
      <c r="E113" s="175">
        <f t="shared" si="38"/>
        <v>9.918</v>
      </c>
      <c r="F113" s="175">
        <f t="shared" si="39"/>
        <v>17.418999999999997</v>
      </c>
      <c r="G113" s="151">
        <f t="shared" si="40"/>
        <v>714.0048099999999</v>
      </c>
      <c r="H113" s="151">
        <f t="shared" si="41"/>
        <v>445.75220999999993</v>
      </c>
      <c r="I113" s="151">
        <f t="shared" si="37"/>
        <v>268.2526</v>
      </c>
      <c r="J113" s="151">
        <f t="shared" si="42"/>
        <v>714.0048099999999</v>
      </c>
      <c r="K113" s="151">
        <f t="shared" si="43"/>
        <v>0.32239999999999996</v>
      </c>
      <c r="L113" s="151">
        <f t="shared" si="44"/>
        <v>13.215176</v>
      </c>
      <c r="M113" s="155">
        <v>62</v>
      </c>
      <c r="N113" s="109">
        <v>22.047</v>
      </c>
      <c r="O113" s="208">
        <v>29.548</v>
      </c>
      <c r="P113" s="109">
        <f t="shared" si="45"/>
        <v>7.500999999999998</v>
      </c>
      <c r="Q113" s="151">
        <f t="shared" si="46"/>
        <v>451.18514999999985</v>
      </c>
      <c r="R113" s="216">
        <f t="shared" si="47"/>
        <v>0.046934</v>
      </c>
      <c r="S113" s="217">
        <f t="shared" si="26"/>
        <v>55.62289142</v>
      </c>
      <c r="U113">
        <f t="shared" si="48"/>
        <v>0.3807051968982304</v>
      </c>
    </row>
    <row r="114" spans="1:21" ht="15">
      <c r="A114" s="115">
        <v>63</v>
      </c>
      <c r="B114" s="178">
        <v>46.2</v>
      </c>
      <c r="C114" s="109">
        <v>99.64</v>
      </c>
      <c r="D114" s="208">
        <v>103.323</v>
      </c>
      <c r="E114" s="175">
        <f t="shared" si="38"/>
        <v>3.6829999999999927</v>
      </c>
      <c r="F114" s="175">
        <f t="shared" si="39"/>
        <v>9.935999999999993</v>
      </c>
      <c r="G114" s="151">
        <f t="shared" si="40"/>
        <v>407.2766399999997</v>
      </c>
      <c r="H114" s="151">
        <f t="shared" si="41"/>
        <v>254.26223999999982</v>
      </c>
      <c r="I114" s="151">
        <f t="shared" si="37"/>
        <v>153.01439999999988</v>
      </c>
      <c r="J114" s="151">
        <f t="shared" si="42"/>
        <v>407.2766399999997</v>
      </c>
      <c r="K114" s="151">
        <f t="shared" si="43"/>
        <v>0.48048</v>
      </c>
      <c r="L114" s="151">
        <f t="shared" si="44"/>
        <v>19.694875200000002</v>
      </c>
      <c r="M114" s="115">
        <v>63</v>
      </c>
      <c r="N114" s="109">
        <v>77.415</v>
      </c>
      <c r="O114" s="208">
        <v>83.668</v>
      </c>
      <c r="P114" s="109">
        <f t="shared" si="45"/>
        <v>6.253</v>
      </c>
      <c r="Q114" s="151">
        <f t="shared" si="46"/>
        <v>376.11795</v>
      </c>
      <c r="R114" s="216">
        <f t="shared" si="47"/>
        <v>0.0699468</v>
      </c>
      <c r="S114" s="217">
        <f t="shared" si="26"/>
        <v>82.896051084</v>
      </c>
      <c r="U114">
        <f t="shared" si="48"/>
        <v>0.3173642975876064</v>
      </c>
    </row>
    <row r="115" spans="1:21" ht="15">
      <c r="A115" s="155">
        <v>64</v>
      </c>
      <c r="B115" s="178">
        <v>34.6</v>
      </c>
      <c r="C115" s="111">
        <v>102.1</v>
      </c>
      <c r="D115" s="207">
        <v>103</v>
      </c>
      <c r="E115" s="175">
        <f t="shared" si="38"/>
        <v>0.9000000000000057</v>
      </c>
      <c r="F115" s="175">
        <f t="shared" si="39"/>
        <v>1.9000000000000057</v>
      </c>
      <c r="G115" s="151">
        <f t="shared" si="40"/>
        <v>77.88100000000024</v>
      </c>
      <c r="H115" s="151">
        <f t="shared" si="41"/>
        <v>48.621000000000144</v>
      </c>
      <c r="I115" s="151">
        <f t="shared" si="37"/>
        <v>29.260000000000087</v>
      </c>
      <c r="J115" s="151">
        <f t="shared" si="42"/>
        <v>77.88100000000023</v>
      </c>
      <c r="K115" s="151">
        <f t="shared" si="43"/>
        <v>0.35984</v>
      </c>
      <c r="L115" s="151">
        <f t="shared" si="44"/>
        <v>14.7498416</v>
      </c>
      <c r="M115" s="155">
        <v>64</v>
      </c>
      <c r="N115" s="109">
        <v>98.235</v>
      </c>
      <c r="O115" s="208">
        <v>99.235</v>
      </c>
      <c r="P115" s="109">
        <f t="shared" si="45"/>
        <v>1</v>
      </c>
      <c r="Q115" s="151">
        <f t="shared" si="46"/>
        <v>60.15</v>
      </c>
      <c r="R115" s="216">
        <f t="shared" si="47"/>
        <v>0.0523844</v>
      </c>
      <c r="S115" s="217">
        <f t="shared" si="26"/>
        <v>62.082323972000005</v>
      </c>
      <c r="U115">
        <f t="shared" si="48"/>
        <v>0.050753925729666784</v>
      </c>
    </row>
    <row r="116" spans="1:21" ht="15">
      <c r="A116" s="115">
        <v>65</v>
      </c>
      <c r="B116" s="178">
        <v>31.2</v>
      </c>
      <c r="C116" s="112">
        <v>347</v>
      </c>
      <c r="D116" s="211">
        <v>347</v>
      </c>
      <c r="E116" s="175">
        <f t="shared" si="38"/>
        <v>0</v>
      </c>
      <c r="F116" s="175">
        <f t="shared" si="39"/>
        <v>1</v>
      </c>
      <c r="G116" s="151">
        <f t="shared" si="40"/>
        <v>40.99</v>
      </c>
      <c r="H116" s="151">
        <f t="shared" si="41"/>
        <v>25.59</v>
      </c>
      <c r="I116" s="151">
        <f t="shared" si="37"/>
        <v>15.4</v>
      </c>
      <c r="J116" s="151">
        <f t="shared" si="42"/>
        <v>40.99</v>
      </c>
      <c r="K116" s="151">
        <f t="shared" si="43"/>
        <v>0.32448</v>
      </c>
      <c r="L116" s="151">
        <f t="shared" si="44"/>
        <v>13.3004352</v>
      </c>
      <c r="M116" s="115">
        <v>65</v>
      </c>
      <c r="N116" s="111">
        <v>23</v>
      </c>
      <c r="O116" s="209">
        <v>24</v>
      </c>
      <c r="P116" s="109">
        <f t="shared" si="45"/>
        <v>1</v>
      </c>
      <c r="Q116" s="151">
        <f t="shared" si="46"/>
        <v>60.15</v>
      </c>
      <c r="R116" s="216">
        <f t="shared" si="47"/>
        <v>0.047236799999999995</v>
      </c>
      <c r="S116" s="217">
        <f t="shared" si="26"/>
        <v>55.981748784</v>
      </c>
      <c r="U116">
        <f t="shared" si="48"/>
        <v>0.050753925729666784</v>
      </c>
    </row>
    <row r="117" spans="1:21" ht="15">
      <c r="A117" s="115">
        <v>66</v>
      </c>
      <c r="B117" s="178">
        <v>30.9</v>
      </c>
      <c r="C117" s="108">
        <v>182.72</v>
      </c>
      <c r="D117" s="211">
        <v>189.114</v>
      </c>
      <c r="E117" s="175">
        <f t="shared" si="38"/>
        <v>6.3940000000000055</v>
      </c>
      <c r="F117" s="175">
        <f t="shared" si="39"/>
        <v>9.900000000000006</v>
      </c>
      <c r="G117" s="151">
        <f t="shared" si="40"/>
        <v>405.8010000000003</v>
      </c>
      <c r="H117" s="151">
        <f t="shared" si="41"/>
        <v>253.34100000000015</v>
      </c>
      <c r="I117" s="151">
        <f t="shared" si="37"/>
        <v>152.4600000000001</v>
      </c>
      <c r="J117" s="151">
        <f t="shared" si="42"/>
        <v>405.8010000000003</v>
      </c>
      <c r="K117" s="151">
        <f t="shared" si="43"/>
        <v>0.32136</v>
      </c>
      <c r="L117" s="151">
        <f t="shared" si="44"/>
        <v>13.1725464</v>
      </c>
      <c r="M117" s="115">
        <v>66</v>
      </c>
      <c r="N117" s="113">
        <v>96.983</v>
      </c>
      <c r="O117" s="206">
        <v>100.489</v>
      </c>
      <c r="P117" s="109">
        <f t="shared" si="45"/>
        <v>3.5060000000000002</v>
      </c>
      <c r="Q117" s="151">
        <f t="shared" si="46"/>
        <v>210.88590000000002</v>
      </c>
      <c r="R117" s="216">
        <f t="shared" si="47"/>
        <v>0.046782599999999994</v>
      </c>
      <c r="S117" s="217">
        <f t="shared" si="26"/>
        <v>55.443462738</v>
      </c>
      <c r="U117">
        <f t="shared" si="48"/>
        <v>0.17794326360821175</v>
      </c>
    </row>
    <row r="118" spans="1:21" ht="15">
      <c r="A118" s="115">
        <v>67</v>
      </c>
      <c r="B118" s="178">
        <v>46.2</v>
      </c>
      <c r="C118" s="109">
        <v>37.377</v>
      </c>
      <c r="D118" s="208">
        <v>38.56</v>
      </c>
      <c r="E118" s="175">
        <f t="shared" si="38"/>
        <v>1.1829999999999998</v>
      </c>
      <c r="F118" s="175">
        <f t="shared" si="39"/>
        <v>1.7409999999999997</v>
      </c>
      <c r="G118" s="151">
        <f t="shared" si="40"/>
        <v>71.36358999999999</v>
      </c>
      <c r="H118" s="151">
        <f t="shared" si="41"/>
        <v>44.55218999999999</v>
      </c>
      <c r="I118" s="151">
        <f t="shared" si="37"/>
        <v>26.811399999999995</v>
      </c>
      <c r="J118" s="151">
        <f t="shared" si="42"/>
        <v>71.36358999999999</v>
      </c>
      <c r="K118" s="151">
        <f t="shared" si="43"/>
        <v>0.48048</v>
      </c>
      <c r="L118" s="151">
        <f t="shared" si="44"/>
        <v>19.694875200000002</v>
      </c>
      <c r="M118" s="115">
        <v>67</v>
      </c>
      <c r="N118" s="109">
        <v>11.909</v>
      </c>
      <c r="O118" s="208">
        <v>12.467</v>
      </c>
      <c r="P118" s="109">
        <f t="shared" si="45"/>
        <v>0.5579999999999998</v>
      </c>
      <c r="Q118" s="151">
        <f t="shared" si="46"/>
        <v>33.56369999999999</v>
      </c>
      <c r="R118" s="216">
        <f t="shared" si="47"/>
        <v>0.0699468</v>
      </c>
      <c r="S118" s="217">
        <f t="shared" si="26"/>
        <v>82.896051084</v>
      </c>
      <c r="U118">
        <f t="shared" si="48"/>
        <v>0.028320690557154058</v>
      </c>
    </row>
    <row r="119" spans="1:21" ht="15">
      <c r="A119" s="155">
        <v>68</v>
      </c>
      <c r="B119" s="178">
        <v>34.7</v>
      </c>
      <c r="C119" s="111">
        <v>73.727</v>
      </c>
      <c r="D119" s="211">
        <v>77</v>
      </c>
      <c r="E119" s="175">
        <f t="shared" si="38"/>
        <v>3.272999999999996</v>
      </c>
      <c r="F119" s="175">
        <f t="shared" si="39"/>
        <v>5.091999999999999</v>
      </c>
      <c r="G119" s="151">
        <f t="shared" si="40"/>
        <v>208.72107999999997</v>
      </c>
      <c r="H119" s="151">
        <f t="shared" si="41"/>
        <v>130.30427999999998</v>
      </c>
      <c r="I119" s="151">
        <f t="shared" si="37"/>
        <v>78.41679999999998</v>
      </c>
      <c r="J119" s="151">
        <f t="shared" si="42"/>
        <v>208.72107999999997</v>
      </c>
      <c r="K119" s="151">
        <f t="shared" si="43"/>
        <v>0.36088000000000003</v>
      </c>
      <c r="L119" s="151">
        <f t="shared" si="44"/>
        <v>14.792471200000001</v>
      </c>
      <c r="M119" s="155">
        <v>68</v>
      </c>
      <c r="N119" s="111">
        <v>72.681</v>
      </c>
      <c r="O119" s="208">
        <v>74.5</v>
      </c>
      <c r="P119" s="109">
        <f t="shared" si="45"/>
        <v>1.8190000000000026</v>
      </c>
      <c r="Q119" s="151">
        <f t="shared" si="46"/>
        <v>109.41285000000015</v>
      </c>
      <c r="R119" s="216">
        <f t="shared" si="47"/>
        <v>0.0525358</v>
      </c>
      <c r="S119" s="217">
        <f t="shared" si="26"/>
        <v>62.261752654000006</v>
      </c>
      <c r="U119">
        <f t="shared" si="48"/>
        <v>0.092321390902264</v>
      </c>
    </row>
    <row r="120" spans="1:21" ht="15">
      <c r="A120" s="192">
        <v>69</v>
      </c>
      <c r="B120" s="178">
        <v>31.7</v>
      </c>
      <c r="C120" s="111">
        <v>31</v>
      </c>
      <c r="D120" s="209">
        <v>31</v>
      </c>
      <c r="E120" s="175">
        <f t="shared" si="38"/>
        <v>0</v>
      </c>
      <c r="F120" s="175">
        <f t="shared" si="39"/>
        <v>0</v>
      </c>
      <c r="G120" s="151">
        <f t="shared" si="40"/>
        <v>0</v>
      </c>
      <c r="H120" s="151">
        <f t="shared" si="41"/>
        <v>0</v>
      </c>
      <c r="I120" s="151">
        <f t="shared" si="37"/>
        <v>0</v>
      </c>
      <c r="J120" s="151">
        <f t="shared" si="42"/>
        <v>0</v>
      </c>
      <c r="K120" s="151">
        <f t="shared" si="43"/>
        <v>0.32968</v>
      </c>
      <c r="L120" s="151">
        <f t="shared" si="44"/>
        <v>13.5135832</v>
      </c>
      <c r="M120" s="192">
        <v>69</v>
      </c>
      <c r="N120" s="109">
        <v>30.6</v>
      </c>
      <c r="O120" s="208">
        <v>30.6</v>
      </c>
      <c r="P120" s="109">
        <f t="shared" si="45"/>
        <v>0</v>
      </c>
      <c r="Q120" s="151">
        <f t="shared" si="46"/>
        <v>0</v>
      </c>
      <c r="R120" s="216">
        <f t="shared" si="47"/>
        <v>0.047993799999999996</v>
      </c>
      <c r="S120" s="217">
        <f t="shared" si="26"/>
        <v>56.878892194</v>
      </c>
      <c r="U120">
        <f t="shared" si="48"/>
        <v>0</v>
      </c>
    </row>
    <row r="121" spans="1:21" ht="15">
      <c r="A121" s="153">
        <v>70</v>
      </c>
      <c r="B121" s="193">
        <v>30.9</v>
      </c>
      <c r="C121" s="111">
        <v>50.109</v>
      </c>
      <c r="D121" s="209">
        <v>57.334</v>
      </c>
      <c r="E121" s="175">
        <f t="shared" si="38"/>
        <v>7.225000000000001</v>
      </c>
      <c r="F121" s="175">
        <f t="shared" si="39"/>
        <v>13.619000000000007</v>
      </c>
      <c r="G121" s="151">
        <f t="shared" si="40"/>
        <v>558.2428100000003</v>
      </c>
      <c r="H121" s="151">
        <f t="shared" si="41"/>
        <v>348.5102100000002</v>
      </c>
      <c r="I121" s="151">
        <f t="shared" si="37"/>
        <v>209.7326000000001</v>
      </c>
      <c r="J121" s="151">
        <f t="shared" si="42"/>
        <v>558.2428100000003</v>
      </c>
      <c r="K121" s="151">
        <f t="shared" si="43"/>
        <v>0.32136</v>
      </c>
      <c r="L121" s="151">
        <f t="shared" si="44"/>
        <v>13.1725464</v>
      </c>
      <c r="M121" s="153">
        <v>70</v>
      </c>
      <c r="N121" s="109">
        <v>40.782</v>
      </c>
      <c r="O121" s="208">
        <v>47.176</v>
      </c>
      <c r="P121" s="109">
        <f t="shared" si="45"/>
        <v>6.3940000000000055</v>
      </c>
      <c r="Q121" s="151">
        <f t="shared" si="46"/>
        <v>384.5991000000003</v>
      </c>
      <c r="R121" s="216">
        <f t="shared" si="47"/>
        <v>0.046782599999999994</v>
      </c>
      <c r="S121" s="217">
        <f t="shared" si="26"/>
        <v>55.443462738</v>
      </c>
      <c r="U121">
        <f t="shared" si="48"/>
        <v>0.3245206011154897</v>
      </c>
    </row>
    <row r="122" spans="1:21" ht="15">
      <c r="A122" s="156"/>
      <c r="B122" s="115">
        <f>SUM(B102:B121)</f>
        <v>719.3000000000001</v>
      </c>
      <c r="C122" s="115" t="s">
        <v>10</v>
      </c>
      <c r="D122" s="115"/>
      <c r="E122" s="175">
        <f>SUM(E102:E121)</f>
        <v>79.97899999999998</v>
      </c>
      <c r="F122" s="158">
        <f>SUM(F102:F121)</f>
        <v>138.987</v>
      </c>
      <c r="G122" s="151">
        <f>SUM(G102:G121)</f>
        <v>5697.077130000001</v>
      </c>
      <c r="H122" s="151">
        <f aca="true" t="shared" si="49" ref="H122:J122">SUM(H102:H121)</f>
        <v>3556.6773300000004</v>
      </c>
      <c r="I122" s="151">
        <f t="shared" si="49"/>
        <v>2140.3997999999997</v>
      </c>
      <c r="J122" s="151">
        <f t="shared" si="49"/>
        <v>5697.077130000001</v>
      </c>
      <c r="K122" s="151">
        <f t="shared" si="43"/>
        <v>7.480720000000001</v>
      </c>
      <c r="L122" s="151">
        <f>SUM(L102:L121)</f>
        <v>306.6347128</v>
      </c>
      <c r="M122" s="154"/>
      <c r="N122" s="115" t="s">
        <v>10</v>
      </c>
      <c r="O122" s="115"/>
      <c r="P122" s="194">
        <f>SUM(P102:P121)</f>
        <v>59.008</v>
      </c>
      <c r="Q122" s="151">
        <f t="shared" si="46"/>
        <v>3549.3312</v>
      </c>
      <c r="R122" s="180">
        <f t="shared" si="47"/>
        <v>1.0890202</v>
      </c>
      <c r="S122" s="151">
        <f t="shared" si="26"/>
        <v>1290.630509626</v>
      </c>
      <c r="U122">
        <f t="shared" si="48"/>
        <v>2.9948876494561776</v>
      </c>
    </row>
    <row r="123" spans="1:21" ht="15.75">
      <c r="A123" s="28"/>
      <c r="B123" s="145"/>
      <c r="C123" s="43"/>
      <c r="D123" s="10" t="s">
        <v>21</v>
      </c>
      <c r="E123" s="10"/>
      <c r="F123" s="67"/>
      <c r="G123" s="10"/>
      <c r="I123" s="10"/>
      <c r="J123" s="10"/>
      <c r="K123" s="15"/>
      <c r="L123" s="200"/>
      <c r="M123" s="15"/>
      <c r="N123" s="10"/>
      <c r="O123" s="10"/>
      <c r="P123" s="10"/>
      <c r="Q123" s="10"/>
      <c r="R123" s="180">
        <f>R122+R85+R52+R23</f>
        <v>4.0084664</v>
      </c>
      <c r="S123" s="151">
        <f t="shared" si="26"/>
        <v>4750.553784632</v>
      </c>
      <c r="U123">
        <f>U122+U85+U52+U23</f>
        <v>8.262180815606724</v>
      </c>
    </row>
    <row r="124" spans="1:17" ht="15.75">
      <c r="A124" s="28"/>
      <c r="B124" s="32"/>
      <c r="C124" s="32"/>
      <c r="D124" s="36" t="s">
        <v>28</v>
      </c>
      <c r="E124" s="89">
        <f>E122+E85+E52+E23</f>
        <v>233.6840000000001</v>
      </c>
      <c r="F124" s="34"/>
      <c r="G124" s="199">
        <f>G122+G85+G52+G23</f>
        <v>16251.428270000004</v>
      </c>
      <c r="H124" s="199">
        <f>H122+H85+H52+H23</f>
        <v>10145.744070000004</v>
      </c>
      <c r="I124" s="144">
        <f>I122+I85+I52+I23</f>
        <v>6105.6842000000015</v>
      </c>
      <c r="J124" s="144">
        <f>J122+J85+J52+J23</f>
        <v>16251.428270000004</v>
      </c>
      <c r="K124" s="58"/>
      <c r="L124" s="144">
        <f>L122+L85+L52+L23</f>
        <v>1128.6612896</v>
      </c>
      <c r="M124" s="58"/>
      <c r="N124" s="32"/>
      <c r="O124" s="28"/>
      <c r="P124" s="34" t="s">
        <v>4</v>
      </c>
      <c r="Q124" s="58" t="s">
        <v>6</v>
      </c>
    </row>
    <row r="125" spans="1:19" ht="15.75">
      <c r="A125" s="28"/>
      <c r="B125" s="137">
        <f>B122+B85+B52+B23</f>
        <v>2647.6</v>
      </c>
      <c r="C125" s="137" t="s">
        <v>10</v>
      </c>
      <c r="D125" s="138" t="s">
        <v>12</v>
      </c>
      <c r="E125" s="136">
        <f>E124+P125</f>
        <v>396.47300000000007</v>
      </c>
      <c r="F125" s="222">
        <f aca="true" t="shared" si="50" ref="F125:J125">F122+F85+F52+F23</f>
        <v>396.47300000000007</v>
      </c>
      <c r="G125" s="139">
        <f t="shared" si="50"/>
        <v>16251.428270000004</v>
      </c>
      <c r="H125" s="139">
        <f t="shared" si="50"/>
        <v>10145.744070000004</v>
      </c>
      <c r="I125" s="139">
        <f t="shared" si="50"/>
        <v>6105.6842000000015</v>
      </c>
      <c r="J125" s="139">
        <f t="shared" si="50"/>
        <v>16251.428270000004</v>
      </c>
      <c r="K125" s="139">
        <f>K122+K85+K52+K23</f>
        <v>27.53504</v>
      </c>
      <c r="L125" s="139">
        <f>G125+L124</f>
        <v>17380.089559600005</v>
      </c>
      <c r="M125" s="140"/>
      <c r="N125" s="19" t="s">
        <v>10</v>
      </c>
      <c r="O125" s="28"/>
      <c r="P125" s="222">
        <f>P122+P85+P52+P23</f>
        <v>162.78899999999996</v>
      </c>
      <c r="Q125" s="223">
        <f>Q122+Q85+Q52+Q23</f>
        <v>9791.758349999996</v>
      </c>
      <c r="R125" s="105"/>
      <c r="S125" s="105"/>
    </row>
    <row r="126" spans="1:19" ht="15.75">
      <c r="A126" s="28"/>
      <c r="B126" s="138"/>
      <c r="C126" s="138" t="s">
        <v>23</v>
      </c>
      <c r="D126" s="138" t="s">
        <v>106</v>
      </c>
      <c r="E126" s="138"/>
      <c r="F126" s="137">
        <v>424</v>
      </c>
      <c r="G126" s="138"/>
      <c r="H126" s="138"/>
      <c r="I126" s="138"/>
      <c r="J126" s="138"/>
      <c r="K126" s="138" t="s">
        <v>24</v>
      </c>
      <c r="L126" s="218">
        <v>17379.76</v>
      </c>
      <c r="M126" s="105"/>
      <c r="N126" s="43"/>
      <c r="O126" s="28" t="s">
        <v>19</v>
      </c>
      <c r="P126" s="28"/>
      <c r="Q126" s="28"/>
      <c r="R126" s="105"/>
      <c r="S126" s="105"/>
    </row>
    <row r="127" spans="1:19" ht="15.75">
      <c r="A127" s="28"/>
      <c r="B127" s="138"/>
      <c r="C127" s="138"/>
      <c r="D127" s="138"/>
      <c r="E127" s="137" t="s">
        <v>22</v>
      </c>
      <c r="F127" s="222">
        <f>F126-F125</f>
        <v>27.52699999999993</v>
      </c>
      <c r="G127" s="138"/>
      <c r="H127" s="138"/>
      <c r="I127" s="138"/>
      <c r="J127" s="138"/>
      <c r="K127" s="141"/>
      <c r="L127" s="139">
        <f>L126-L125</f>
        <v>-0.3295596000061778</v>
      </c>
      <c r="M127" s="105"/>
      <c r="N127" s="54"/>
      <c r="O127" s="28" t="s">
        <v>18</v>
      </c>
      <c r="P127" s="28"/>
      <c r="Q127" s="28"/>
      <c r="R127" s="105"/>
      <c r="S127" s="105"/>
    </row>
    <row r="128" spans="1:19" ht="15.75">
      <c r="A128" s="28"/>
      <c r="B128" s="142"/>
      <c r="C128" s="142"/>
      <c r="D128" s="142"/>
      <c r="E128" s="142" t="s">
        <v>6</v>
      </c>
      <c r="F128" s="219">
        <f>F127*40.99</f>
        <v>1128.3317299999972</v>
      </c>
      <c r="G128" s="142"/>
      <c r="H128" s="142"/>
      <c r="I128" s="142"/>
      <c r="J128" s="142"/>
      <c r="K128" s="143" t="s">
        <v>33</v>
      </c>
      <c r="L128" s="144"/>
      <c r="M128" s="105"/>
      <c r="N128" s="55"/>
      <c r="O128" s="28" t="s">
        <v>17</v>
      </c>
      <c r="P128" s="28"/>
      <c r="Q128" s="28" t="s">
        <v>126</v>
      </c>
      <c r="R128" s="105"/>
      <c r="S128" s="105"/>
    </row>
    <row r="129" spans="16:19" ht="15">
      <c r="P129" t="s">
        <v>123</v>
      </c>
      <c r="Q129" s="221">
        <v>14542.14</v>
      </c>
      <c r="R129" s="105">
        <v>12.27</v>
      </c>
      <c r="S129" s="105" t="s">
        <v>121</v>
      </c>
    </row>
    <row r="130" spans="16:19" ht="15">
      <c r="P130" t="s">
        <v>124</v>
      </c>
      <c r="Q130" s="105">
        <v>9791.76</v>
      </c>
      <c r="R130" s="105">
        <v>8.262</v>
      </c>
      <c r="S130" s="105" t="s">
        <v>121</v>
      </c>
    </row>
    <row r="131" spans="16:19" ht="15">
      <c r="P131" t="s">
        <v>22</v>
      </c>
      <c r="Q131" s="105" t="s">
        <v>125</v>
      </c>
      <c r="R131" s="105">
        <v>4.008</v>
      </c>
      <c r="S131" s="105" t="s">
        <v>121</v>
      </c>
    </row>
  </sheetData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Вова Миронычев</cp:lastModifiedBy>
  <cp:lastPrinted>2018-08-03T08:58:46Z</cp:lastPrinted>
  <dcterms:created xsi:type="dcterms:W3CDTF">2016-02-08T04:38:36Z</dcterms:created>
  <dcterms:modified xsi:type="dcterms:W3CDTF">2018-09-12T07:02:10Z</dcterms:modified>
  <cp:category/>
  <cp:version/>
  <cp:contentType/>
  <cp:contentStatus/>
</cp:coreProperties>
</file>