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95" windowHeight="10125" firstSheet="10" activeTab="10"/>
  </bookViews>
  <sheets>
    <sheet name="2017" sheetId="44" state="hidden" r:id="rId1"/>
    <sheet name="чужие" sheetId="4" state="hidden" r:id="rId2"/>
    <sheet name="Лист4" sheetId="70" state="hidden" r:id="rId3"/>
    <sheet name="ндс" sheetId="53" state="hidden" r:id="rId4"/>
    <sheet name="Лист1" sheetId="54" state="hidden" r:id="rId5"/>
    <sheet name="гис1кв-л" sheetId="65" state="hidden" r:id="rId6"/>
    <sheet name="гис2кв-л" sheetId="59" state="hidden" r:id="rId7"/>
    <sheet name="гис3кв-л" sheetId="66" state="hidden" r:id="rId8"/>
    <sheet name="гис4кв-л" sheetId="67" state="hidden" r:id="rId9"/>
    <sheet name="декабрь" sheetId="43" state="hidden" r:id="rId10"/>
    <sheet name="июнь" sheetId="79" r:id="rId11"/>
    <sheet name="зарплата" sheetId="45" state="hidden" r:id="rId12"/>
    <sheet name="Лист2" sheetId="55" state="hidden" r:id="rId13"/>
    <sheet name="Лист3" sheetId="56" state="hidden" r:id="rId14"/>
  </sheets>
  <calcPr calcId="152511"/>
</workbook>
</file>

<file path=xl/calcChain.xml><?xml version="1.0" encoding="utf-8"?>
<calcChain xmlns="http://schemas.openxmlformats.org/spreadsheetml/2006/main">
  <c r="AB90" i="79" l="1"/>
  <c r="E124" i="79" l="1"/>
  <c r="F124" i="79"/>
  <c r="V104" i="79" l="1"/>
  <c r="X104" i="79" s="1"/>
  <c r="V105" i="79"/>
  <c r="V106" i="79"/>
  <c r="X106" i="79" s="1"/>
  <c r="V107" i="79"/>
  <c r="X107" i="79" s="1"/>
  <c r="V108" i="79"/>
  <c r="X108" i="79" s="1"/>
  <c r="V109" i="79"/>
  <c r="X109" i="79" s="1"/>
  <c r="V110" i="79"/>
  <c r="W110" i="79" s="1"/>
  <c r="V111" i="79"/>
  <c r="W111" i="79" s="1"/>
  <c r="V112" i="79"/>
  <c r="W112" i="79" s="1"/>
  <c r="V113" i="79"/>
  <c r="X113" i="79" s="1"/>
  <c r="V114" i="79"/>
  <c r="X114" i="79" s="1"/>
  <c r="V115" i="79"/>
  <c r="X115" i="79" s="1"/>
  <c r="V116" i="79"/>
  <c r="W116" i="79" s="1"/>
  <c r="V117" i="79"/>
  <c r="W117" i="79" s="1"/>
  <c r="V118" i="79"/>
  <c r="X118" i="79" s="1"/>
  <c r="V119" i="79"/>
  <c r="X119" i="79" s="1"/>
  <c r="V120" i="79"/>
  <c r="X120" i="79" s="1"/>
  <c r="V121" i="79"/>
  <c r="W121" i="79" s="1"/>
  <c r="V122" i="79"/>
  <c r="W122" i="79" s="1"/>
  <c r="V103" i="79"/>
  <c r="W103" i="79" s="1"/>
  <c r="X85" i="79"/>
  <c r="V76" i="79"/>
  <c r="X76" i="79" s="1"/>
  <c r="V77" i="79"/>
  <c r="W77" i="79" s="1"/>
  <c r="V78" i="79"/>
  <c r="W78" i="79" s="1"/>
  <c r="V79" i="79"/>
  <c r="W79" i="79" s="1"/>
  <c r="V80" i="79"/>
  <c r="W80" i="79" s="1"/>
  <c r="V81" i="79"/>
  <c r="W81" i="79" s="1"/>
  <c r="V82" i="79"/>
  <c r="W82" i="79" s="1"/>
  <c r="V83" i="79"/>
  <c r="W83" i="79" s="1"/>
  <c r="V84" i="79"/>
  <c r="W84" i="79" s="1"/>
  <c r="V85" i="79"/>
  <c r="V86" i="79"/>
  <c r="X86" i="79" s="1"/>
  <c r="V87" i="79"/>
  <c r="X87" i="79" s="1"/>
  <c r="V88" i="79"/>
  <c r="W88" i="79" s="1"/>
  <c r="V89" i="79"/>
  <c r="X89" i="79" s="1"/>
  <c r="V75" i="79"/>
  <c r="V90" i="79" s="1"/>
  <c r="W54" i="79"/>
  <c r="V46" i="79"/>
  <c r="W46" i="79" s="1"/>
  <c r="V47" i="79"/>
  <c r="W47" i="79" s="1"/>
  <c r="V48" i="79"/>
  <c r="X48" i="79" s="1"/>
  <c r="V49" i="79"/>
  <c r="X49" i="79" s="1"/>
  <c r="V50" i="79"/>
  <c r="W50" i="79" s="1"/>
  <c r="V51" i="79"/>
  <c r="W51" i="79" s="1"/>
  <c r="V52" i="79"/>
  <c r="W52" i="79" s="1"/>
  <c r="V53" i="79"/>
  <c r="X53" i="79" s="1"/>
  <c r="V54" i="79"/>
  <c r="V55" i="79"/>
  <c r="X55" i="79" s="1"/>
  <c r="V56" i="79"/>
  <c r="X56" i="79" s="1"/>
  <c r="V57" i="79"/>
  <c r="W57" i="79" s="1"/>
  <c r="V58" i="79"/>
  <c r="X58" i="79" s="1"/>
  <c r="V59" i="79"/>
  <c r="W59" i="79" s="1"/>
  <c r="V45" i="79"/>
  <c r="X45" i="79" s="1"/>
  <c r="X60" i="79" l="1"/>
  <c r="W60" i="79"/>
  <c r="W90" i="79"/>
  <c r="V60" i="79"/>
  <c r="X75" i="79"/>
  <c r="X90" i="79" s="1"/>
  <c r="V123" i="79"/>
  <c r="X123" i="79"/>
  <c r="W105" i="79"/>
  <c r="W123" i="79" s="1"/>
  <c r="V6" i="79"/>
  <c r="X6" i="79" s="1"/>
  <c r="V7" i="79"/>
  <c r="W7" i="79" s="1"/>
  <c r="V8" i="79"/>
  <c r="X8" i="79" s="1"/>
  <c r="V9" i="79"/>
  <c r="W9" i="79" s="1"/>
  <c r="V10" i="79"/>
  <c r="X10" i="79" s="1"/>
  <c r="V11" i="79"/>
  <c r="W11" i="79" s="1"/>
  <c r="V12" i="79"/>
  <c r="W12" i="79" s="1"/>
  <c r="V13" i="79"/>
  <c r="W13" i="79" s="1"/>
  <c r="V14" i="79"/>
  <c r="W14" i="79" s="1"/>
  <c r="V15" i="79"/>
  <c r="W15" i="79" s="1"/>
  <c r="V16" i="79"/>
  <c r="X16" i="79" s="1"/>
  <c r="V17" i="79"/>
  <c r="W17" i="79" s="1"/>
  <c r="V18" i="79"/>
  <c r="X18" i="79" s="1"/>
  <c r="V19" i="79"/>
  <c r="X19" i="79" s="1"/>
  <c r="V20" i="79"/>
  <c r="W20" i="79" s="1"/>
  <c r="V21" i="79"/>
  <c r="X21" i="79" s="1"/>
  <c r="V22" i="79"/>
  <c r="X22" i="79" s="1"/>
  <c r="V23" i="79"/>
  <c r="W23" i="79" s="1"/>
  <c r="V24" i="79"/>
  <c r="W24" i="79" s="1"/>
  <c r="V5" i="79"/>
  <c r="X5" i="79" s="1"/>
  <c r="J104" i="79"/>
  <c r="J105" i="79"/>
  <c r="J106" i="79"/>
  <c r="J107" i="79"/>
  <c r="J108" i="79"/>
  <c r="J109" i="79"/>
  <c r="J110" i="79"/>
  <c r="J111" i="79"/>
  <c r="J112" i="79"/>
  <c r="J113" i="79"/>
  <c r="J114" i="79"/>
  <c r="J115" i="79"/>
  <c r="J116" i="79"/>
  <c r="J117" i="79"/>
  <c r="J118" i="79"/>
  <c r="J119" i="79"/>
  <c r="J120" i="79"/>
  <c r="J121" i="79"/>
  <c r="J122" i="79"/>
  <c r="J103" i="79"/>
  <c r="M76" i="79"/>
  <c r="N76" i="79" s="1"/>
  <c r="M77" i="79"/>
  <c r="N77" i="79" s="1"/>
  <c r="M78" i="79"/>
  <c r="M79" i="79"/>
  <c r="N79" i="79" s="1"/>
  <c r="M80" i="79"/>
  <c r="N80" i="79" s="1"/>
  <c r="M81" i="79"/>
  <c r="N81" i="79" s="1"/>
  <c r="M82" i="79"/>
  <c r="M83" i="79"/>
  <c r="N83" i="79" s="1"/>
  <c r="M84" i="79"/>
  <c r="N84" i="79" s="1"/>
  <c r="M85" i="79"/>
  <c r="N85" i="79" s="1"/>
  <c r="M86" i="79"/>
  <c r="M87" i="79"/>
  <c r="N87" i="79" s="1"/>
  <c r="M88" i="79"/>
  <c r="N88" i="79" s="1"/>
  <c r="M89" i="79"/>
  <c r="N89" i="79" s="1"/>
  <c r="M75" i="79"/>
  <c r="N75" i="79" s="1"/>
  <c r="N104" i="79"/>
  <c r="N105" i="79"/>
  <c r="N106" i="79"/>
  <c r="N107" i="79"/>
  <c r="N108" i="79"/>
  <c r="N109" i="79"/>
  <c r="N110" i="79"/>
  <c r="N111" i="79"/>
  <c r="N112" i="79"/>
  <c r="N113" i="79"/>
  <c r="N114" i="79"/>
  <c r="N115" i="79"/>
  <c r="N116" i="79"/>
  <c r="N117" i="79"/>
  <c r="N118" i="79"/>
  <c r="N119" i="79"/>
  <c r="N120" i="79"/>
  <c r="N121" i="79"/>
  <c r="N122" i="79"/>
  <c r="N103" i="79"/>
  <c r="N78" i="79"/>
  <c r="N82" i="79"/>
  <c r="N86" i="79"/>
  <c r="J76" i="79"/>
  <c r="J77" i="79"/>
  <c r="J78" i="79"/>
  <c r="J79" i="79"/>
  <c r="J80" i="79"/>
  <c r="J81" i="79"/>
  <c r="J82" i="79"/>
  <c r="J83" i="79"/>
  <c r="J84" i="79"/>
  <c r="J85" i="79"/>
  <c r="J86" i="79"/>
  <c r="J87" i="79"/>
  <c r="J88" i="79"/>
  <c r="J89" i="79"/>
  <c r="J75" i="79"/>
  <c r="K45" i="79"/>
  <c r="H45" i="79"/>
  <c r="M46" i="79"/>
  <c r="N46" i="79" s="1"/>
  <c r="M47" i="79"/>
  <c r="N47" i="79" s="1"/>
  <c r="M48" i="79"/>
  <c r="N48" i="79" s="1"/>
  <c r="M49" i="79"/>
  <c r="N49" i="79" s="1"/>
  <c r="M50" i="79"/>
  <c r="N50" i="79" s="1"/>
  <c r="M51" i="79"/>
  <c r="N51" i="79" s="1"/>
  <c r="M52" i="79"/>
  <c r="N52" i="79" s="1"/>
  <c r="M53" i="79"/>
  <c r="N53" i="79" s="1"/>
  <c r="M54" i="79"/>
  <c r="N54" i="79" s="1"/>
  <c r="M55" i="79"/>
  <c r="N55" i="79" s="1"/>
  <c r="M56" i="79"/>
  <c r="N56" i="79" s="1"/>
  <c r="M57" i="79"/>
  <c r="N57" i="79" s="1"/>
  <c r="M58" i="79"/>
  <c r="N58" i="79" s="1"/>
  <c r="M59" i="79"/>
  <c r="N59" i="79" s="1"/>
  <c r="M45" i="79"/>
  <c r="N45" i="79" s="1"/>
  <c r="J46" i="79"/>
  <c r="J47" i="79"/>
  <c r="J48" i="79"/>
  <c r="J49" i="79"/>
  <c r="J50" i="79"/>
  <c r="J51" i="79"/>
  <c r="J52" i="79"/>
  <c r="J53" i="79"/>
  <c r="J54" i="79"/>
  <c r="J55" i="79"/>
  <c r="J56" i="79"/>
  <c r="J57" i="79"/>
  <c r="J58" i="79"/>
  <c r="J59" i="79"/>
  <c r="J45" i="79"/>
  <c r="W25" i="79" l="1"/>
  <c r="X25" i="79"/>
  <c r="M6" i="79"/>
  <c r="N6" i="79" s="1"/>
  <c r="M7" i="79"/>
  <c r="N7" i="79" s="1"/>
  <c r="M8" i="79"/>
  <c r="N8" i="79" s="1"/>
  <c r="M9" i="79"/>
  <c r="N9" i="79" s="1"/>
  <c r="M10" i="79"/>
  <c r="N10" i="79" s="1"/>
  <c r="M11" i="79"/>
  <c r="N11" i="79" s="1"/>
  <c r="M12" i="79"/>
  <c r="N12" i="79" s="1"/>
  <c r="M13" i="79"/>
  <c r="N13" i="79" s="1"/>
  <c r="M14" i="79"/>
  <c r="N14" i="79" s="1"/>
  <c r="M15" i="79"/>
  <c r="N15" i="79" s="1"/>
  <c r="M16" i="79"/>
  <c r="N16" i="79" s="1"/>
  <c r="M17" i="79"/>
  <c r="N17" i="79" s="1"/>
  <c r="M18" i="79"/>
  <c r="N18" i="79" s="1"/>
  <c r="M19" i="79"/>
  <c r="N19" i="79" s="1"/>
  <c r="M20" i="79"/>
  <c r="N20" i="79" s="1"/>
  <c r="M21" i="79"/>
  <c r="N21" i="79" s="1"/>
  <c r="M22" i="79"/>
  <c r="N22" i="79" s="1"/>
  <c r="M23" i="79"/>
  <c r="N23" i="79" s="1"/>
  <c r="M24" i="79"/>
  <c r="N24" i="79" s="1"/>
  <c r="M5" i="79"/>
  <c r="N5" i="79" s="1"/>
  <c r="J6" i="79"/>
  <c r="J7" i="79"/>
  <c r="J8" i="79"/>
  <c r="J9" i="79"/>
  <c r="J10" i="79"/>
  <c r="J11" i="79"/>
  <c r="J12" i="79"/>
  <c r="J13" i="79"/>
  <c r="J14" i="79"/>
  <c r="J15" i="79"/>
  <c r="J16" i="79"/>
  <c r="J17" i="79"/>
  <c r="J18" i="79"/>
  <c r="J19" i="79"/>
  <c r="J20" i="79"/>
  <c r="J21" i="79"/>
  <c r="J22" i="79"/>
  <c r="J23" i="79"/>
  <c r="J24" i="79"/>
  <c r="J5" i="79"/>
  <c r="Q5" i="79" l="1"/>
  <c r="Q6" i="79"/>
  <c r="Q7" i="79"/>
  <c r="Q8" i="79"/>
  <c r="Q9" i="79"/>
  <c r="Q10" i="79"/>
  <c r="Q11" i="79"/>
  <c r="Q12" i="79"/>
  <c r="Q13" i="79"/>
  <c r="Q14" i="79"/>
  <c r="Q15" i="79"/>
  <c r="Q16" i="79"/>
  <c r="Q17" i="79"/>
  <c r="Q18" i="79"/>
  <c r="Q19" i="79"/>
  <c r="Q20" i="79"/>
  <c r="Q21" i="79"/>
  <c r="Q22" i="79"/>
  <c r="Q23" i="79"/>
  <c r="Q24" i="79"/>
  <c r="O60" i="79"/>
  <c r="R104" i="79"/>
  <c r="R112" i="79"/>
  <c r="R120" i="79"/>
  <c r="Q104" i="79"/>
  <c r="S104" i="79" s="1"/>
  <c r="Q105" i="79"/>
  <c r="S105" i="79" s="1"/>
  <c r="Q106" i="79"/>
  <c r="S106" i="79" s="1"/>
  <c r="Q107" i="79"/>
  <c r="S107" i="79" s="1"/>
  <c r="Q108" i="79"/>
  <c r="S108" i="79" s="1"/>
  <c r="Q109" i="79"/>
  <c r="R109" i="79" s="1"/>
  <c r="Q110" i="79"/>
  <c r="S110" i="79" s="1"/>
  <c r="Q111" i="79"/>
  <c r="S111" i="79" s="1"/>
  <c r="Q112" i="79"/>
  <c r="S112" i="79" s="1"/>
  <c r="Q113" i="79"/>
  <c r="S113" i="79" s="1"/>
  <c r="Q114" i="79"/>
  <c r="S114" i="79" s="1"/>
  <c r="Q115" i="79"/>
  <c r="S115" i="79" s="1"/>
  <c r="Q116" i="79"/>
  <c r="S116" i="79" s="1"/>
  <c r="Q117" i="79"/>
  <c r="R117" i="79" s="1"/>
  <c r="Q118" i="79"/>
  <c r="S118" i="79" s="1"/>
  <c r="Q119" i="79"/>
  <c r="S119" i="79" s="1"/>
  <c r="Q120" i="79"/>
  <c r="S120" i="79" s="1"/>
  <c r="Q121" i="79"/>
  <c r="S121" i="79" s="1"/>
  <c r="Q122" i="79"/>
  <c r="S122" i="79" s="1"/>
  <c r="Q103" i="79"/>
  <c r="S103" i="79" s="1"/>
  <c r="O104" i="79"/>
  <c r="P104" i="79" s="1"/>
  <c r="O105" i="79"/>
  <c r="P105" i="79" s="1"/>
  <c r="O106" i="79"/>
  <c r="P106" i="79" s="1"/>
  <c r="O107" i="79"/>
  <c r="P107" i="79" s="1"/>
  <c r="O108" i="79"/>
  <c r="P108" i="79" s="1"/>
  <c r="O109" i="79"/>
  <c r="P109" i="79" s="1"/>
  <c r="O110" i="79"/>
  <c r="P110" i="79" s="1"/>
  <c r="O111" i="79"/>
  <c r="P111" i="79" s="1"/>
  <c r="O112" i="79"/>
  <c r="P112" i="79" s="1"/>
  <c r="O113" i="79"/>
  <c r="P113" i="79" s="1"/>
  <c r="O114" i="79"/>
  <c r="P114" i="79" s="1"/>
  <c r="O115" i="79"/>
  <c r="P115" i="79" s="1"/>
  <c r="O116" i="79"/>
  <c r="P116" i="79" s="1"/>
  <c r="O117" i="79"/>
  <c r="P117" i="79" s="1"/>
  <c r="O118" i="79"/>
  <c r="P118" i="79" s="1"/>
  <c r="O119" i="79"/>
  <c r="P119" i="79" s="1"/>
  <c r="O120" i="79"/>
  <c r="P120" i="79" s="1"/>
  <c r="O121" i="79"/>
  <c r="P121" i="79" s="1"/>
  <c r="O122" i="79"/>
  <c r="P122" i="79" s="1"/>
  <c r="O103" i="79"/>
  <c r="P103" i="79" s="1"/>
  <c r="M123" i="79"/>
  <c r="L104" i="79"/>
  <c r="K104" i="79" s="1"/>
  <c r="L105" i="79"/>
  <c r="K105" i="79" s="1"/>
  <c r="L106" i="79"/>
  <c r="K106" i="79" s="1"/>
  <c r="L107" i="79"/>
  <c r="K107" i="79" s="1"/>
  <c r="L108" i="79"/>
  <c r="K108" i="79" s="1"/>
  <c r="L109" i="79"/>
  <c r="K109" i="79" s="1"/>
  <c r="L110" i="79"/>
  <c r="K110" i="79" s="1"/>
  <c r="L111" i="79"/>
  <c r="K111" i="79" s="1"/>
  <c r="L112" i="79"/>
  <c r="K112" i="79" s="1"/>
  <c r="L113" i="79"/>
  <c r="K113" i="79" s="1"/>
  <c r="L114" i="79"/>
  <c r="K114" i="79" s="1"/>
  <c r="L115" i="79"/>
  <c r="K115" i="79" s="1"/>
  <c r="L116" i="79"/>
  <c r="K116" i="79" s="1"/>
  <c r="L117" i="79"/>
  <c r="K117" i="79" s="1"/>
  <c r="L118" i="79"/>
  <c r="K118" i="79" s="1"/>
  <c r="L119" i="79"/>
  <c r="K119" i="79" s="1"/>
  <c r="L120" i="79"/>
  <c r="K120" i="79" s="1"/>
  <c r="L121" i="79"/>
  <c r="K121" i="79" s="1"/>
  <c r="L122" i="79"/>
  <c r="K122" i="79" s="1"/>
  <c r="L103" i="79"/>
  <c r="K103" i="79" s="1"/>
  <c r="H104" i="79"/>
  <c r="I104" i="79" s="1"/>
  <c r="H105" i="79"/>
  <c r="I105" i="79" s="1"/>
  <c r="H106" i="79"/>
  <c r="I106" i="79" s="1"/>
  <c r="H107" i="79"/>
  <c r="I107" i="79" s="1"/>
  <c r="H108" i="79"/>
  <c r="I108" i="79" s="1"/>
  <c r="H109" i="79"/>
  <c r="I109" i="79" s="1"/>
  <c r="H110" i="79"/>
  <c r="I110" i="79" s="1"/>
  <c r="H111" i="79"/>
  <c r="I111" i="79" s="1"/>
  <c r="H112" i="79"/>
  <c r="I112" i="79" s="1"/>
  <c r="H113" i="79"/>
  <c r="I113" i="79" s="1"/>
  <c r="H114" i="79"/>
  <c r="I114" i="79" s="1"/>
  <c r="H115" i="79"/>
  <c r="I115" i="79" s="1"/>
  <c r="H116" i="79"/>
  <c r="I116" i="79" s="1"/>
  <c r="H117" i="79"/>
  <c r="I117" i="79" s="1"/>
  <c r="H118" i="79"/>
  <c r="I118" i="79" s="1"/>
  <c r="H119" i="79"/>
  <c r="I119" i="79" s="1"/>
  <c r="H120" i="79"/>
  <c r="I120" i="79" s="1"/>
  <c r="H121" i="79"/>
  <c r="I121" i="79" s="1"/>
  <c r="H122" i="79"/>
  <c r="I122" i="79" s="1"/>
  <c r="H103" i="79"/>
  <c r="I103" i="79" s="1"/>
  <c r="G123" i="79"/>
  <c r="Q76" i="79"/>
  <c r="S76" i="79" s="1"/>
  <c r="Q77" i="79"/>
  <c r="S77" i="79" s="1"/>
  <c r="Q78" i="79"/>
  <c r="S78" i="79" s="1"/>
  <c r="Q79" i="79"/>
  <c r="S79" i="79" s="1"/>
  <c r="Q80" i="79"/>
  <c r="S80" i="79" s="1"/>
  <c r="Q81" i="79"/>
  <c r="S81" i="79" s="1"/>
  <c r="Q82" i="79"/>
  <c r="S82" i="79" s="1"/>
  <c r="Q83" i="79"/>
  <c r="S83" i="79" s="1"/>
  <c r="Q84" i="79"/>
  <c r="S84" i="79" s="1"/>
  <c r="Q85" i="79"/>
  <c r="S85" i="79" s="1"/>
  <c r="Q86" i="79"/>
  <c r="S86" i="79" s="1"/>
  <c r="Q87" i="79"/>
  <c r="S87" i="79" s="1"/>
  <c r="Q88" i="79"/>
  <c r="S88" i="79" s="1"/>
  <c r="Q89" i="79"/>
  <c r="S89" i="79" s="1"/>
  <c r="Q75" i="79"/>
  <c r="S75" i="79" s="1"/>
  <c r="P76" i="79"/>
  <c r="P77" i="79"/>
  <c r="P78" i="79"/>
  <c r="P79" i="79"/>
  <c r="P80" i="79"/>
  <c r="P81" i="79"/>
  <c r="P82" i="79"/>
  <c r="P83" i="79"/>
  <c r="P84" i="79"/>
  <c r="P85" i="79"/>
  <c r="P86" i="79"/>
  <c r="P87" i="79"/>
  <c r="P88" i="79"/>
  <c r="P89" i="79"/>
  <c r="P75" i="79"/>
  <c r="O90" i="79"/>
  <c r="P90" i="79" s="1"/>
  <c r="M90" i="79"/>
  <c r="L76" i="79"/>
  <c r="K76" i="79" s="1"/>
  <c r="L77" i="79"/>
  <c r="K77" i="79" s="1"/>
  <c r="L78" i="79"/>
  <c r="K78" i="79" s="1"/>
  <c r="L79" i="79"/>
  <c r="K79" i="79" s="1"/>
  <c r="L80" i="79"/>
  <c r="K80" i="79" s="1"/>
  <c r="L81" i="79"/>
  <c r="K81" i="79" s="1"/>
  <c r="L82" i="79"/>
  <c r="K82" i="79" s="1"/>
  <c r="L83" i="79"/>
  <c r="K83" i="79" s="1"/>
  <c r="L84" i="79"/>
  <c r="K84" i="79" s="1"/>
  <c r="L85" i="79"/>
  <c r="K85" i="79" s="1"/>
  <c r="L86" i="79"/>
  <c r="K86" i="79" s="1"/>
  <c r="L87" i="79"/>
  <c r="K87" i="79" s="1"/>
  <c r="L88" i="79"/>
  <c r="K88" i="79" s="1"/>
  <c r="L89" i="79"/>
  <c r="K89" i="79" s="1"/>
  <c r="L75" i="79"/>
  <c r="K75" i="79" s="1"/>
  <c r="H76" i="79"/>
  <c r="I76" i="79" s="1"/>
  <c r="H77" i="79"/>
  <c r="I77" i="79" s="1"/>
  <c r="H78" i="79"/>
  <c r="I78" i="79" s="1"/>
  <c r="H79" i="79"/>
  <c r="I79" i="79" s="1"/>
  <c r="H80" i="79"/>
  <c r="I80" i="79" s="1"/>
  <c r="H81" i="79"/>
  <c r="I81" i="79" s="1"/>
  <c r="H82" i="79"/>
  <c r="I82" i="79" s="1"/>
  <c r="H83" i="79"/>
  <c r="I83" i="79" s="1"/>
  <c r="H84" i="79"/>
  <c r="I84" i="79" s="1"/>
  <c r="H85" i="79"/>
  <c r="I85" i="79" s="1"/>
  <c r="H86" i="79"/>
  <c r="I86" i="79" s="1"/>
  <c r="H87" i="79"/>
  <c r="I87" i="79" s="1"/>
  <c r="H88" i="79"/>
  <c r="I88" i="79" s="1"/>
  <c r="H89" i="79"/>
  <c r="I89" i="79" s="1"/>
  <c r="H75" i="79"/>
  <c r="I75" i="79" s="1"/>
  <c r="G90" i="79"/>
  <c r="J90" i="79" s="1"/>
  <c r="R116" i="79" l="1"/>
  <c r="R108" i="79"/>
  <c r="R103" i="79"/>
  <c r="S117" i="79"/>
  <c r="S109" i="79"/>
  <c r="R121" i="79"/>
  <c r="R113" i="79"/>
  <c r="R105" i="79"/>
  <c r="N123" i="79"/>
  <c r="J123" i="79"/>
  <c r="P123" i="79"/>
  <c r="R75" i="79"/>
  <c r="O123" i="79"/>
  <c r="O124" i="79" s="1"/>
  <c r="R86" i="79"/>
  <c r="R82" i="79"/>
  <c r="R78" i="79"/>
  <c r="R119" i="79"/>
  <c r="R115" i="79"/>
  <c r="R111" i="79"/>
  <c r="R107" i="79"/>
  <c r="R83" i="79"/>
  <c r="R89" i="79"/>
  <c r="R85" i="79"/>
  <c r="R81" i="79"/>
  <c r="R77" i="79"/>
  <c r="L123" i="79"/>
  <c r="K123" i="79" s="1"/>
  <c r="R122" i="79"/>
  <c r="R118" i="79"/>
  <c r="R114" i="79"/>
  <c r="R110" i="79"/>
  <c r="R106" i="79"/>
  <c r="R87" i="79"/>
  <c r="R79" i="79"/>
  <c r="L90" i="79"/>
  <c r="K90" i="79" s="1"/>
  <c r="R88" i="79"/>
  <c r="R84" i="79"/>
  <c r="R80" i="79"/>
  <c r="R76" i="79"/>
  <c r="N90" i="79"/>
  <c r="Q46" i="79"/>
  <c r="R46" i="79" s="1"/>
  <c r="Q47" i="79"/>
  <c r="S47" i="79" s="1"/>
  <c r="Q48" i="79"/>
  <c r="R48" i="79" s="1"/>
  <c r="Q49" i="79"/>
  <c r="S49" i="79" s="1"/>
  <c r="Q50" i="79"/>
  <c r="S50" i="79" s="1"/>
  <c r="Q51" i="79"/>
  <c r="S51" i="79" s="1"/>
  <c r="Q52" i="79"/>
  <c r="S52" i="79" s="1"/>
  <c r="Q53" i="79"/>
  <c r="S53" i="79" s="1"/>
  <c r="Q54" i="79"/>
  <c r="S54" i="79" s="1"/>
  <c r="Q55" i="79"/>
  <c r="S55" i="79" s="1"/>
  <c r="Q56" i="79"/>
  <c r="R56" i="79" s="1"/>
  <c r="Q57" i="79"/>
  <c r="S57" i="79" s="1"/>
  <c r="Q58" i="79"/>
  <c r="R58" i="79" s="1"/>
  <c r="Q59" i="79"/>
  <c r="S59" i="79" s="1"/>
  <c r="Q45" i="79"/>
  <c r="S45" i="79" s="1"/>
  <c r="R54" i="79" l="1"/>
  <c r="S58" i="79"/>
  <c r="R45" i="79"/>
  <c r="R57" i="79"/>
  <c r="R53" i="79"/>
  <c r="R49" i="79"/>
  <c r="R50" i="79"/>
  <c r="S46" i="79"/>
  <c r="R52" i="79"/>
  <c r="S56" i="79"/>
  <c r="S48" i="79"/>
  <c r="R59" i="79"/>
  <c r="R55" i="79"/>
  <c r="R51" i="79"/>
  <c r="R47" i="79"/>
  <c r="P59" i="79"/>
  <c r="P45" i="79"/>
  <c r="P46" i="79"/>
  <c r="P47" i="79"/>
  <c r="P48" i="79"/>
  <c r="P49" i="79"/>
  <c r="P50" i="79"/>
  <c r="P51" i="79"/>
  <c r="P52" i="79"/>
  <c r="P53" i="79"/>
  <c r="P54" i="79"/>
  <c r="P55" i="79"/>
  <c r="P56" i="79"/>
  <c r="P57" i="79"/>
  <c r="P58" i="79"/>
  <c r="P60" i="79"/>
  <c r="L46" i="79"/>
  <c r="K46" i="79" s="1"/>
  <c r="L47" i="79"/>
  <c r="K47" i="79" s="1"/>
  <c r="L48" i="79"/>
  <c r="K48" i="79" s="1"/>
  <c r="L49" i="79"/>
  <c r="K49" i="79" s="1"/>
  <c r="L50" i="79"/>
  <c r="K50" i="79" s="1"/>
  <c r="L51" i="79"/>
  <c r="K51" i="79" s="1"/>
  <c r="L52" i="79"/>
  <c r="K52" i="79" s="1"/>
  <c r="L53" i="79"/>
  <c r="K53" i="79" s="1"/>
  <c r="L54" i="79"/>
  <c r="K54" i="79" s="1"/>
  <c r="L55" i="79"/>
  <c r="K55" i="79" s="1"/>
  <c r="L56" i="79"/>
  <c r="K56" i="79" s="1"/>
  <c r="L57" i="79"/>
  <c r="K57" i="79" s="1"/>
  <c r="L58" i="79"/>
  <c r="K58" i="79" s="1"/>
  <c r="L59" i="79"/>
  <c r="K59" i="79" s="1"/>
  <c r="I45" i="79"/>
  <c r="H46" i="79"/>
  <c r="I46" i="79" s="1"/>
  <c r="H47" i="79"/>
  <c r="I47" i="79" s="1"/>
  <c r="H48" i="79"/>
  <c r="I48" i="79" s="1"/>
  <c r="H49" i="79"/>
  <c r="I49" i="79" s="1"/>
  <c r="H50" i="79"/>
  <c r="I50" i="79" s="1"/>
  <c r="H51" i="79"/>
  <c r="I51" i="79" s="1"/>
  <c r="H52" i="79"/>
  <c r="I52" i="79" s="1"/>
  <c r="H53" i="79"/>
  <c r="I53" i="79" s="1"/>
  <c r="H54" i="79"/>
  <c r="I54" i="79" s="1"/>
  <c r="H55" i="79"/>
  <c r="I55" i="79" s="1"/>
  <c r="H56" i="79"/>
  <c r="I56" i="79" s="1"/>
  <c r="H57" i="79"/>
  <c r="I57" i="79" s="1"/>
  <c r="H58" i="79"/>
  <c r="I58" i="79" s="1"/>
  <c r="H59" i="79"/>
  <c r="I59" i="79" s="1"/>
  <c r="G60" i="79"/>
  <c r="S6" i="79"/>
  <c r="S7" i="79"/>
  <c r="S8" i="79"/>
  <c r="S9" i="79"/>
  <c r="S10" i="79"/>
  <c r="S11" i="79"/>
  <c r="S12" i="79"/>
  <c r="S13" i="79"/>
  <c r="S14" i="79"/>
  <c r="S15" i="79"/>
  <c r="S16" i="79"/>
  <c r="S17" i="79"/>
  <c r="S18" i="79"/>
  <c r="S19" i="79"/>
  <c r="S20" i="79"/>
  <c r="S21" i="79"/>
  <c r="S22" i="79"/>
  <c r="S23" i="79"/>
  <c r="S24" i="79"/>
  <c r="S5" i="79"/>
  <c r="R6" i="79"/>
  <c r="R7" i="79"/>
  <c r="R8" i="79"/>
  <c r="R9" i="79"/>
  <c r="R10" i="79"/>
  <c r="R11" i="79"/>
  <c r="R12" i="79"/>
  <c r="R13" i="79"/>
  <c r="R14" i="79"/>
  <c r="R15" i="79"/>
  <c r="R16" i="79"/>
  <c r="R17" i="79"/>
  <c r="R18" i="79"/>
  <c r="R19" i="79"/>
  <c r="R20" i="79"/>
  <c r="R21" i="79"/>
  <c r="R22" i="79"/>
  <c r="R23" i="79"/>
  <c r="R24" i="79"/>
  <c r="R5" i="79"/>
  <c r="P8" i="79"/>
  <c r="P12" i="79"/>
  <c r="P16" i="79"/>
  <c r="P20" i="79"/>
  <c r="P24" i="79"/>
  <c r="L6" i="79"/>
  <c r="K6" i="79" s="1"/>
  <c r="L7" i="79"/>
  <c r="K7" i="79" s="1"/>
  <c r="L8" i="79"/>
  <c r="K8" i="79" s="1"/>
  <c r="L9" i="79"/>
  <c r="K9" i="79" s="1"/>
  <c r="L10" i="79"/>
  <c r="K10" i="79" s="1"/>
  <c r="L11" i="79"/>
  <c r="K11" i="79" s="1"/>
  <c r="L12" i="79"/>
  <c r="K12" i="79" s="1"/>
  <c r="L13" i="79"/>
  <c r="K13" i="79" s="1"/>
  <c r="L14" i="79"/>
  <c r="K14" i="79" s="1"/>
  <c r="L15" i="79"/>
  <c r="K15" i="79" s="1"/>
  <c r="L16" i="79"/>
  <c r="K16" i="79" s="1"/>
  <c r="L17" i="79"/>
  <c r="K17" i="79" s="1"/>
  <c r="L18" i="79"/>
  <c r="K18" i="79" s="1"/>
  <c r="L19" i="79"/>
  <c r="K19" i="79" s="1"/>
  <c r="L20" i="79"/>
  <c r="K20" i="79" s="1"/>
  <c r="L21" i="79"/>
  <c r="K21" i="79" s="1"/>
  <c r="L22" i="79"/>
  <c r="K22" i="79" s="1"/>
  <c r="L23" i="79"/>
  <c r="K23" i="79" s="1"/>
  <c r="L24" i="79"/>
  <c r="K24" i="79" s="1"/>
  <c r="L5" i="79"/>
  <c r="I60" i="79" l="1"/>
  <c r="L25" i="79"/>
  <c r="K25" i="79" s="1"/>
  <c r="K5" i="79"/>
  <c r="J60" i="79"/>
  <c r="M60" i="79"/>
  <c r="L60" i="79"/>
  <c r="K60" i="79" s="1"/>
  <c r="P15" i="79"/>
  <c r="P23" i="79"/>
  <c r="P7" i="79"/>
  <c r="P11" i="79"/>
  <c r="P19" i="79"/>
  <c r="P25" i="79"/>
  <c r="P124" i="79" s="1"/>
  <c r="P5" i="79"/>
  <c r="P22" i="79"/>
  <c r="P18" i="79"/>
  <c r="P14" i="79"/>
  <c r="P10" i="79"/>
  <c r="P6" i="79"/>
  <c r="P21" i="79"/>
  <c r="P17" i="79"/>
  <c r="P13" i="79"/>
  <c r="P9" i="79"/>
  <c r="H6" i="79"/>
  <c r="H7" i="79"/>
  <c r="I7" i="79" s="1"/>
  <c r="H8" i="79"/>
  <c r="I8" i="79" s="1"/>
  <c r="H9" i="79"/>
  <c r="I9" i="79" s="1"/>
  <c r="H10" i="79"/>
  <c r="I10" i="79" s="1"/>
  <c r="H11" i="79"/>
  <c r="H12" i="79"/>
  <c r="I12" i="79" s="1"/>
  <c r="H13" i="79"/>
  <c r="I13" i="79" s="1"/>
  <c r="H14" i="79"/>
  <c r="I14" i="79" s="1"/>
  <c r="H15" i="79"/>
  <c r="I15" i="79" s="1"/>
  <c r="H16" i="79"/>
  <c r="H17" i="79"/>
  <c r="I17" i="79" s="1"/>
  <c r="H18" i="79"/>
  <c r="I18" i="79" s="1"/>
  <c r="H19" i="79"/>
  <c r="I19" i="79" s="1"/>
  <c r="H20" i="79"/>
  <c r="I20" i="79" s="1"/>
  <c r="H21" i="79"/>
  <c r="I21" i="79" s="1"/>
  <c r="H22" i="79"/>
  <c r="I22" i="79" s="1"/>
  <c r="H23" i="79"/>
  <c r="I23" i="79" s="1"/>
  <c r="H24" i="79"/>
  <c r="H5" i="79"/>
  <c r="I6" i="79"/>
  <c r="I11" i="79"/>
  <c r="I16" i="79"/>
  <c r="I24" i="79"/>
  <c r="I5" i="79"/>
  <c r="N60" i="79" l="1"/>
  <c r="AC90" i="79"/>
  <c r="T104" i="79" l="1"/>
  <c r="T105" i="79"/>
  <c r="T106" i="79"/>
  <c r="T107" i="79"/>
  <c r="T108" i="79"/>
  <c r="T109" i="79"/>
  <c r="T110" i="79"/>
  <c r="T111" i="79"/>
  <c r="T112" i="79"/>
  <c r="T113" i="79"/>
  <c r="T114" i="79"/>
  <c r="T115" i="79"/>
  <c r="T116" i="79"/>
  <c r="T117" i="79"/>
  <c r="T118" i="79"/>
  <c r="T119" i="79"/>
  <c r="T120" i="79"/>
  <c r="T121" i="79"/>
  <c r="T122" i="79"/>
  <c r="T103" i="79"/>
  <c r="T76" i="79"/>
  <c r="T77" i="79"/>
  <c r="T78" i="79"/>
  <c r="T79" i="79"/>
  <c r="T80" i="79"/>
  <c r="T81" i="79"/>
  <c r="T82" i="79"/>
  <c r="T83" i="79"/>
  <c r="T84" i="79"/>
  <c r="T85" i="79"/>
  <c r="T86" i="79"/>
  <c r="T87" i="79"/>
  <c r="T88" i="79"/>
  <c r="T89" i="79"/>
  <c r="T75" i="79"/>
  <c r="T46" i="79"/>
  <c r="T47" i="79"/>
  <c r="T48" i="79"/>
  <c r="T49" i="79"/>
  <c r="T50" i="79"/>
  <c r="T51" i="79"/>
  <c r="T52" i="79"/>
  <c r="T53" i="79"/>
  <c r="T54" i="79"/>
  <c r="T55" i="79"/>
  <c r="T56" i="79"/>
  <c r="T57" i="79"/>
  <c r="T58" i="79"/>
  <c r="T59" i="79"/>
  <c r="T45" i="79"/>
  <c r="T6" i="79"/>
  <c r="T7" i="79"/>
  <c r="T8" i="79"/>
  <c r="T9" i="79"/>
  <c r="T10" i="79"/>
  <c r="T11" i="79"/>
  <c r="T12" i="79"/>
  <c r="T13" i="79"/>
  <c r="T14" i="79"/>
  <c r="T15" i="79"/>
  <c r="T16" i="79"/>
  <c r="T17" i="79"/>
  <c r="T18" i="79"/>
  <c r="T19" i="79"/>
  <c r="T20" i="79"/>
  <c r="T21" i="79"/>
  <c r="T22" i="79"/>
  <c r="T23" i="79"/>
  <c r="T24" i="79"/>
  <c r="T5" i="79"/>
  <c r="T25" i="79" l="1"/>
  <c r="AC25" i="79"/>
  <c r="AC60" i="79"/>
  <c r="AC123" i="79"/>
  <c r="AB25" i="79"/>
  <c r="AI123" i="79"/>
  <c r="AH123" i="79"/>
  <c r="AB123" i="79"/>
  <c r="Y123" i="79"/>
  <c r="D123" i="79"/>
  <c r="C123" i="79"/>
  <c r="B123" i="79"/>
  <c r="Z122" i="79"/>
  <c r="AA122" i="79" s="1"/>
  <c r="AF122" i="79" s="1"/>
  <c r="Y122" i="79"/>
  <c r="Z121" i="79"/>
  <c r="Y121" i="79"/>
  <c r="Z120" i="79"/>
  <c r="Y120" i="79"/>
  <c r="Z119" i="79"/>
  <c r="Y119" i="79"/>
  <c r="Z118" i="79"/>
  <c r="Y118" i="79"/>
  <c r="Z117" i="79"/>
  <c r="AA117" i="79" s="1"/>
  <c r="AF117" i="79" s="1"/>
  <c r="Y117" i="79"/>
  <c r="Z116" i="79"/>
  <c r="AA116" i="79" s="1"/>
  <c r="AF116" i="79" s="1"/>
  <c r="Y116" i="79"/>
  <c r="Z115" i="79"/>
  <c r="Y115" i="79"/>
  <c r="Z114" i="79"/>
  <c r="Y114" i="79"/>
  <c r="Z113" i="79"/>
  <c r="AA113" i="79" s="1"/>
  <c r="AF113" i="79" s="1"/>
  <c r="Y113" i="79"/>
  <c r="Z112" i="79"/>
  <c r="Y112" i="79"/>
  <c r="U112" i="79"/>
  <c r="AA112" i="79" s="1"/>
  <c r="AF112" i="79" s="1"/>
  <c r="Z111" i="79"/>
  <c r="Y111" i="79"/>
  <c r="AA111" i="79" s="1"/>
  <c r="AF111" i="79" s="1"/>
  <c r="Z110" i="79"/>
  <c r="Y110" i="79"/>
  <c r="AA110" i="79" s="1"/>
  <c r="AF110" i="79" s="1"/>
  <c r="Z109" i="79"/>
  <c r="Y109" i="79"/>
  <c r="AA109" i="79" s="1"/>
  <c r="AF109" i="79" s="1"/>
  <c r="U109" i="79"/>
  <c r="Z108" i="79"/>
  <c r="Y108" i="79"/>
  <c r="U108" i="79"/>
  <c r="AA108" i="79" s="1"/>
  <c r="AF108" i="79" s="1"/>
  <c r="Z107" i="79"/>
  <c r="Y107" i="79"/>
  <c r="AA107" i="79" s="1"/>
  <c r="AF107" i="79" s="1"/>
  <c r="Z106" i="79"/>
  <c r="Y106" i="79"/>
  <c r="U106" i="79"/>
  <c r="Z105" i="79"/>
  <c r="Y105" i="79"/>
  <c r="U105" i="79"/>
  <c r="Z104" i="79"/>
  <c r="Y104" i="79"/>
  <c r="U104" i="79"/>
  <c r="Z103" i="79"/>
  <c r="AA103" i="79" s="1"/>
  <c r="AF103" i="79" s="1"/>
  <c r="Y103" i="79"/>
  <c r="AI90" i="79"/>
  <c r="AH90" i="79"/>
  <c r="Y90" i="79"/>
  <c r="D90" i="79"/>
  <c r="C90" i="79"/>
  <c r="T90" i="79" s="1"/>
  <c r="B90" i="79"/>
  <c r="Z89" i="79"/>
  <c r="Y89" i="79"/>
  <c r="Z88" i="79"/>
  <c r="Y88" i="79"/>
  <c r="Z87" i="79"/>
  <c r="Y87" i="79"/>
  <c r="Z86" i="79"/>
  <c r="Y86" i="79"/>
  <c r="Z85" i="79"/>
  <c r="Y85" i="79"/>
  <c r="Z84" i="79"/>
  <c r="Y84" i="79"/>
  <c r="U84" i="79"/>
  <c r="AA84" i="79" s="1"/>
  <c r="AF84" i="79" s="1"/>
  <c r="Z83" i="79"/>
  <c r="Y83" i="79"/>
  <c r="Z82" i="79"/>
  <c r="Y82" i="79"/>
  <c r="U82" i="79"/>
  <c r="Z81" i="79"/>
  <c r="Y81" i="79"/>
  <c r="U81" i="79"/>
  <c r="AA81" i="79" s="1"/>
  <c r="AF81" i="79" s="1"/>
  <c r="Z80" i="79"/>
  <c r="Y80" i="79"/>
  <c r="AA80" i="79" s="1"/>
  <c r="AF80" i="79" s="1"/>
  <c r="Z79" i="79"/>
  <c r="Y79" i="79"/>
  <c r="Z78" i="79"/>
  <c r="Y78" i="79"/>
  <c r="Z77" i="79"/>
  <c r="Y77" i="79"/>
  <c r="AA77" i="79" s="1"/>
  <c r="AF77" i="79" s="1"/>
  <c r="Z76" i="79"/>
  <c r="Y76" i="79"/>
  <c r="U76" i="79"/>
  <c r="Z75" i="79"/>
  <c r="Y75" i="79"/>
  <c r="AI60" i="79"/>
  <c r="AH60" i="79"/>
  <c r="AB60" i="79"/>
  <c r="Y60" i="79"/>
  <c r="D60" i="79"/>
  <c r="C60" i="79"/>
  <c r="T60" i="79" s="1"/>
  <c r="B60" i="79"/>
  <c r="Z59" i="79"/>
  <c r="Y59" i="79"/>
  <c r="AA59" i="79" s="1"/>
  <c r="AF59" i="79" s="1"/>
  <c r="Z58" i="79"/>
  <c r="Y58" i="79"/>
  <c r="Z57" i="79"/>
  <c r="Y57" i="79"/>
  <c r="Z56" i="79"/>
  <c r="Y56" i="79"/>
  <c r="AA56" i="79" s="1"/>
  <c r="AF56" i="79" s="1"/>
  <c r="Z55" i="79"/>
  <c r="Y55" i="79"/>
  <c r="U55" i="79"/>
  <c r="Z54" i="79"/>
  <c r="Y54" i="79"/>
  <c r="Z53" i="79"/>
  <c r="Y53" i="79"/>
  <c r="Z52" i="79"/>
  <c r="Y52" i="79"/>
  <c r="U52" i="79"/>
  <c r="AA52" i="79" s="1"/>
  <c r="AF52" i="79" s="1"/>
  <c r="Z51" i="79"/>
  <c r="Y51" i="79"/>
  <c r="U51" i="79"/>
  <c r="Z50" i="79"/>
  <c r="Y50" i="79"/>
  <c r="Z49" i="79"/>
  <c r="Y49" i="79"/>
  <c r="U49" i="79"/>
  <c r="Z48" i="79"/>
  <c r="Y48" i="79"/>
  <c r="U48" i="79"/>
  <c r="Z47" i="79"/>
  <c r="Y47" i="79"/>
  <c r="U47" i="79"/>
  <c r="AA47" i="79" s="1"/>
  <c r="AF47" i="79" s="1"/>
  <c r="Z46" i="79"/>
  <c r="Y46" i="79"/>
  <c r="U46" i="79"/>
  <c r="Z45" i="79"/>
  <c r="Y45" i="79"/>
  <c r="AI25" i="79"/>
  <c r="AH25" i="79"/>
  <c r="Y25" i="79"/>
  <c r="G25" i="79"/>
  <c r="G124" i="79" s="1"/>
  <c r="D25" i="79"/>
  <c r="C25" i="79"/>
  <c r="B25" i="79"/>
  <c r="Z24" i="79"/>
  <c r="Y24" i="79"/>
  <c r="AA24" i="79" s="1"/>
  <c r="AF24" i="79" s="1"/>
  <c r="Z23" i="79"/>
  <c r="Y23" i="79"/>
  <c r="Z22" i="79"/>
  <c r="Y22" i="79"/>
  <c r="Z21" i="79"/>
  <c r="Y21" i="79"/>
  <c r="U21" i="79"/>
  <c r="Z20" i="79"/>
  <c r="Y20" i="79"/>
  <c r="U20" i="79"/>
  <c r="AA20" i="79" s="1"/>
  <c r="AF20" i="79" s="1"/>
  <c r="Z19" i="79"/>
  <c r="Y19" i="79"/>
  <c r="U19" i="79"/>
  <c r="Z18" i="79"/>
  <c r="Y18" i="79"/>
  <c r="Z17" i="79"/>
  <c r="Y17" i="79"/>
  <c r="Z16" i="79"/>
  <c r="Y16" i="79"/>
  <c r="Z15" i="79"/>
  <c r="Y15" i="79"/>
  <c r="Z14" i="79"/>
  <c r="Y14" i="79"/>
  <c r="Z13" i="79"/>
  <c r="Y13" i="79"/>
  <c r="Z12" i="79"/>
  <c r="Y12" i="79"/>
  <c r="U12" i="79"/>
  <c r="AA12" i="79" s="1"/>
  <c r="AF12" i="79" s="1"/>
  <c r="Z11" i="79"/>
  <c r="Y11" i="79"/>
  <c r="Z10" i="79"/>
  <c r="Y10" i="79"/>
  <c r="U10" i="79"/>
  <c r="Z9" i="79"/>
  <c r="Y9" i="79"/>
  <c r="Z8" i="79"/>
  <c r="Y8" i="79"/>
  <c r="U8" i="79"/>
  <c r="AA8" i="79" s="1"/>
  <c r="AF8" i="79" s="1"/>
  <c r="Z7" i="79"/>
  <c r="Y7" i="79"/>
  <c r="U7" i="79"/>
  <c r="Z6" i="79"/>
  <c r="Y6" i="79"/>
  <c r="U6" i="79"/>
  <c r="Z5" i="79"/>
  <c r="Y5" i="79"/>
  <c r="U5" i="79"/>
  <c r="AA5" i="79" l="1"/>
  <c r="AF5" i="79" s="1"/>
  <c r="AA6" i="79"/>
  <c r="AF6" i="79" s="1"/>
  <c r="AA7" i="79"/>
  <c r="AF7" i="79" s="1"/>
  <c r="AA9" i="79"/>
  <c r="AF9" i="79" s="1"/>
  <c r="AA10" i="79"/>
  <c r="AF10" i="79" s="1"/>
  <c r="AA11" i="79"/>
  <c r="AF11" i="79" s="1"/>
  <c r="AA13" i="79"/>
  <c r="AF13" i="79" s="1"/>
  <c r="AA14" i="79"/>
  <c r="AF14" i="79" s="1"/>
  <c r="AA15" i="79"/>
  <c r="AF15" i="79" s="1"/>
  <c r="AA16" i="79"/>
  <c r="AF16" i="79" s="1"/>
  <c r="AA17" i="79"/>
  <c r="AF17" i="79" s="1"/>
  <c r="AA18" i="79"/>
  <c r="AF18" i="79" s="1"/>
  <c r="AA19" i="79"/>
  <c r="AF19" i="79" s="1"/>
  <c r="AA21" i="79"/>
  <c r="AF21" i="79" s="1"/>
  <c r="AA22" i="79"/>
  <c r="AF22" i="79" s="1"/>
  <c r="AA23" i="79"/>
  <c r="AF23" i="79" s="1"/>
  <c r="AA45" i="79"/>
  <c r="AF45" i="79" s="1"/>
  <c r="AA46" i="79"/>
  <c r="AF46" i="79" s="1"/>
  <c r="AA48" i="79"/>
  <c r="AF48" i="79" s="1"/>
  <c r="AA49" i="79"/>
  <c r="AF49" i="79" s="1"/>
  <c r="AA50" i="79"/>
  <c r="AF50" i="79" s="1"/>
  <c r="AA51" i="79"/>
  <c r="AF51" i="79" s="1"/>
  <c r="AA53" i="79"/>
  <c r="AF53" i="79" s="1"/>
  <c r="AA54" i="79"/>
  <c r="AF54" i="79" s="1"/>
  <c r="AA55" i="79"/>
  <c r="AF55" i="79" s="1"/>
  <c r="AA57" i="79"/>
  <c r="AF57" i="79" s="1"/>
  <c r="AA58" i="79"/>
  <c r="AF58" i="79" s="1"/>
  <c r="AA75" i="79"/>
  <c r="AF75" i="79" s="1"/>
  <c r="U90" i="79"/>
  <c r="AA78" i="79"/>
  <c r="AF78" i="79" s="1"/>
  <c r="AA79" i="79"/>
  <c r="AF79" i="79" s="1"/>
  <c r="AA82" i="79"/>
  <c r="AF82" i="79" s="1"/>
  <c r="AA83" i="79"/>
  <c r="AF83" i="79" s="1"/>
  <c r="AA85" i="79"/>
  <c r="AF85" i="79" s="1"/>
  <c r="AA86" i="79"/>
  <c r="AF86" i="79" s="1"/>
  <c r="AA87" i="79"/>
  <c r="AF87" i="79" s="1"/>
  <c r="AA88" i="79"/>
  <c r="AF88" i="79" s="1"/>
  <c r="AA89" i="79"/>
  <c r="AF89" i="79" s="1"/>
  <c r="AA106" i="79"/>
  <c r="AF106" i="79" s="1"/>
  <c r="AA114" i="79"/>
  <c r="AF114" i="79" s="1"/>
  <c r="AA115" i="79"/>
  <c r="AF115" i="79" s="1"/>
  <c r="AA120" i="79"/>
  <c r="AF120" i="79" s="1"/>
  <c r="AA121" i="79"/>
  <c r="AF121" i="79" s="1"/>
  <c r="AC124" i="79"/>
  <c r="L124" i="79"/>
  <c r="K124" i="79" s="1"/>
  <c r="J124" i="79"/>
  <c r="AA104" i="79"/>
  <c r="AF104" i="79" s="1"/>
  <c r="AA118" i="79"/>
  <c r="AF118" i="79" s="1"/>
  <c r="AA119" i="79"/>
  <c r="AF119" i="79" s="1"/>
  <c r="B124" i="79"/>
  <c r="D124" i="79"/>
  <c r="AB124" i="79"/>
  <c r="AA76" i="79"/>
  <c r="AF76" i="79" s="1"/>
  <c r="T123" i="79"/>
  <c r="C124" i="79"/>
  <c r="T124" i="79" s="1"/>
  <c r="Q124" i="79"/>
  <c r="R124" i="79" s="1"/>
  <c r="H124" i="79"/>
  <c r="AA105" i="79"/>
  <c r="AF105" i="79" s="1"/>
  <c r="Y124" i="79"/>
  <c r="U60" i="79"/>
  <c r="Z60" i="79"/>
  <c r="Q60" i="79"/>
  <c r="H60" i="79"/>
  <c r="Z90" i="79"/>
  <c r="H90" i="79"/>
  <c r="I90" i="79" s="1"/>
  <c r="Q90" i="79"/>
  <c r="U123" i="79"/>
  <c r="Q123" i="79"/>
  <c r="H123" i="79"/>
  <c r="I123" i="79" s="1"/>
  <c r="AI124" i="79"/>
  <c r="J25" i="79"/>
  <c r="M25" i="79"/>
  <c r="M124" i="79" s="1"/>
  <c r="U25" i="79"/>
  <c r="Z25" i="79"/>
  <c r="V25" i="79"/>
  <c r="V124" i="79" s="1"/>
  <c r="Q25" i="79"/>
  <c r="H25" i="79"/>
  <c r="I25" i="79" s="1"/>
  <c r="Z123" i="79"/>
  <c r="Z124" i="79" s="1"/>
  <c r="AH124" i="79"/>
  <c r="I124" i="79" l="1"/>
  <c r="U124" i="79"/>
  <c r="S25" i="79"/>
  <c r="R25" i="79"/>
  <c r="N25" i="79"/>
  <c r="N124" i="79" s="1"/>
  <c r="S123" i="79"/>
  <c r="R123" i="79"/>
  <c r="S90" i="79"/>
  <c r="R90" i="79"/>
  <c r="AA90" i="79" s="1"/>
  <c r="AF90" i="79" s="1"/>
  <c r="R60" i="79"/>
  <c r="S60" i="79"/>
  <c r="AA25" i="79" l="1"/>
  <c r="AF25" i="79" s="1"/>
  <c r="AA60" i="79"/>
  <c r="AF60" i="79" s="1"/>
  <c r="S124" i="79"/>
  <c r="R126" i="79" s="1"/>
  <c r="AA123" i="79"/>
  <c r="N125" i="79"/>
  <c r="L126" i="79"/>
  <c r="AF123" i="79" l="1"/>
  <c r="AF124" i="79" s="1"/>
  <c r="AA124" i="79"/>
  <c r="M49" i="44" l="1"/>
  <c r="P47" i="44" l="1"/>
  <c r="R47" i="44" s="1"/>
  <c r="L130" i="44" l="1"/>
  <c r="G20" i="44"/>
  <c r="G242" i="67" l="1"/>
  <c r="F242" i="67" s="1"/>
  <c r="L14" i="44"/>
  <c r="O14" i="44" s="1"/>
  <c r="Q31" i="44" l="1"/>
  <c r="R30" i="44"/>
  <c r="G94" i="44" l="1"/>
  <c r="G47" i="44" l="1"/>
  <c r="K25" i="70"/>
  <c r="H25" i="70"/>
  <c r="E25" i="70"/>
  <c r="B25" i="70"/>
  <c r="L25" i="70" l="1"/>
  <c r="L129" i="44"/>
  <c r="O129" i="44" s="1"/>
  <c r="L13" i="44" l="1"/>
  <c r="E30" i="44" l="1"/>
  <c r="F30" i="44"/>
  <c r="G28" i="44"/>
  <c r="G29" i="44"/>
  <c r="G27" i="44"/>
  <c r="R19" i="44"/>
  <c r="S19" i="44" s="1"/>
  <c r="R20" i="44"/>
  <c r="S20" i="44" s="1"/>
  <c r="R21" i="44"/>
  <c r="S21" i="44" s="1"/>
  <c r="R22" i="44"/>
  <c r="S22" i="44" s="1"/>
  <c r="R23" i="44"/>
  <c r="S23" i="44" s="1"/>
  <c r="R24" i="44"/>
  <c r="S24" i="44" s="1"/>
  <c r="R25" i="44"/>
  <c r="S25" i="44" s="1"/>
  <c r="R26" i="44"/>
  <c r="S26" i="44" s="1"/>
  <c r="R27" i="44"/>
  <c r="R28" i="44"/>
  <c r="R29" i="44"/>
  <c r="H31" i="44"/>
  <c r="H48" i="44"/>
  <c r="P46" i="44"/>
  <c r="G30" i="44" l="1"/>
  <c r="S29" i="44"/>
  <c r="S28" i="44"/>
  <c r="S27" i="44"/>
  <c r="S30" i="44"/>
  <c r="R156" i="44" l="1"/>
  <c r="O147" i="44" l="1"/>
  <c r="P144" i="44"/>
  <c r="P145" i="44"/>
  <c r="P146" i="44"/>
  <c r="H147" i="44"/>
  <c r="T147" i="44"/>
  <c r="S147" i="44"/>
  <c r="N147" i="44"/>
  <c r="M147" i="44"/>
  <c r="L147" i="44"/>
  <c r="K147" i="44"/>
  <c r="J147" i="44"/>
  <c r="I147" i="44"/>
  <c r="F147" i="44"/>
  <c r="E147" i="44"/>
  <c r="C147" i="44"/>
  <c r="G147" i="44" s="1"/>
  <c r="B147" i="44"/>
  <c r="G146" i="44"/>
  <c r="G145" i="44"/>
  <c r="G144" i="44"/>
  <c r="R144" i="44" s="1"/>
  <c r="P147" i="44" l="1"/>
  <c r="R146" i="44"/>
  <c r="R145" i="44"/>
  <c r="R147" i="44"/>
  <c r="G93" i="44" l="1"/>
  <c r="P45" i="44"/>
  <c r="V48" i="44"/>
  <c r="G46" i="44" l="1"/>
  <c r="R46" i="44" s="1"/>
  <c r="G45" i="44"/>
  <c r="R45" i="44" s="1"/>
  <c r="S93" i="44" l="1"/>
  <c r="T93" i="44" s="1"/>
  <c r="S94" i="44"/>
  <c r="T94" i="44" s="1"/>
  <c r="S92" i="44"/>
  <c r="G92" i="44"/>
  <c r="B131" i="44"/>
  <c r="C131" i="44"/>
  <c r="D131" i="44"/>
  <c r="E131" i="44"/>
  <c r="F131" i="44"/>
  <c r="G131" i="44"/>
  <c r="I131" i="44"/>
  <c r="J131" i="44"/>
  <c r="K131" i="44"/>
  <c r="N131" i="44"/>
  <c r="P131" i="44"/>
  <c r="S131" i="44"/>
  <c r="O87" i="44"/>
  <c r="R87" i="44"/>
  <c r="U95" i="44"/>
  <c r="U87" i="44"/>
  <c r="S85" i="44"/>
  <c r="S86" i="44"/>
  <c r="S84" i="44"/>
  <c r="G85" i="44"/>
  <c r="G86" i="44"/>
  <c r="G84" i="44"/>
  <c r="L128" i="44"/>
  <c r="L131" i="44" s="1"/>
  <c r="N95" i="44"/>
  <c r="M95" i="44"/>
  <c r="L95" i="44"/>
  <c r="K95" i="44"/>
  <c r="J95" i="44"/>
  <c r="I95" i="44"/>
  <c r="E95" i="44"/>
  <c r="D95" i="44"/>
  <c r="C95" i="44"/>
  <c r="B95" i="44"/>
  <c r="N87" i="44"/>
  <c r="M87" i="44"/>
  <c r="L87" i="44"/>
  <c r="K87" i="44"/>
  <c r="J87" i="44"/>
  <c r="I87" i="44"/>
  <c r="E87" i="44"/>
  <c r="D87" i="44"/>
  <c r="C87" i="44"/>
  <c r="B87" i="44"/>
  <c r="F87" i="44"/>
  <c r="O128" i="44" l="1"/>
  <c r="T92" i="44"/>
  <c r="T95" i="44" s="1"/>
  <c r="S95" i="44"/>
  <c r="T86" i="44"/>
  <c r="T84" i="44"/>
  <c r="T85" i="44"/>
  <c r="G87" i="44"/>
  <c r="F95" i="44"/>
  <c r="G95" i="44" l="1"/>
  <c r="L12" i="44"/>
  <c r="O12" i="44" s="1"/>
  <c r="R284" i="67" l="1"/>
  <c r="O283" i="67"/>
  <c r="N283" i="67"/>
  <c r="G283" i="67"/>
  <c r="F283" i="67" s="1"/>
  <c r="I283" i="67" s="1"/>
  <c r="C283" i="67"/>
  <c r="P282" i="67"/>
  <c r="G282" i="67"/>
  <c r="F282" i="67" s="1"/>
  <c r="P281" i="67"/>
  <c r="G281" i="67"/>
  <c r="F281" i="67" s="1"/>
  <c r="P280" i="67"/>
  <c r="G280" i="67"/>
  <c r="F280" i="67" s="1"/>
  <c r="I280" i="67" s="1"/>
  <c r="L280" i="67" s="1"/>
  <c r="Q280" i="67" s="1"/>
  <c r="O279" i="67"/>
  <c r="N279" i="67"/>
  <c r="G279" i="67"/>
  <c r="F279" i="67" s="1"/>
  <c r="I279" i="67" s="1"/>
  <c r="C279" i="67"/>
  <c r="P278" i="67"/>
  <c r="G278" i="67"/>
  <c r="F278" i="67" s="1"/>
  <c r="P277" i="67"/>
  <c r="G277" i="67"/>
  <c r="F277" i="67" s="1"/>
  <c r="P276" i="67"/>
  <c r="G276" i="67"/>
  <c r="F276" i="67" s="1"/>
  <c r="O275" i="67"/>
  <c r="N275" i="67"/>
  <c r="P275" i="67" s="1"/>
  <c r="C275" i="67"/>
  <c r="P274" i="67"/>
  <c r="G274" i="67"/>
  <c r="F274" i="67" s="1"/>
  <c r="P273" i="67"/>
  <c r="G273" i="67"/>
  <c r="F273" i="67" s="1"/>
  <c r="P272" i="67"/>
  <c r="G272" i="67"/>
  <c r="F272" i="67" s="1"/>
  <c r="O271" i="67"/>
  <c r="N271" i="67"/>
  <c r="G271" i="67"/>
  <c r="F271" i="67" s="1"/>
  <c r="I271" i="67" s="1"/>
  <c r="C271" i="67"/>
  <c r="P270" i="67"/>
  <c r="G270" i="67"/>
  <c r="F270" i="67" s="1"/>
  <c r="P269" i="67"/>
  <c r="G269" i="67"/>
  <c r="F269" i="67" s="1"/>
  <c r="I269" i="67" s="1"/>
  <c r="L269" i="67" s="1"/>
  <c r="P268" i="67"/>
  <c r="G268" i="67"/>
  <c r="F268" i="67" s="1"/>
  <c r="O267" i="67"/>
  <c r="N267" i="67"/>
  <c r="G267" i="67"/>
  <c r="F267" i="67" s="1"/>
  <c r="I267" i="67" s="1"/>
  <c r="C267" i="67"/>
  <c r="P266" i="67"/>
  <c r="G266" i="67"/>
  <c r="F266" i="67" s="1"/>
  <c r="P265" i="67"/>
  <c r="G265" i="67"/>
  <c r="F265" i="67" s="1"/>
  <c r="P264" i="67"/>
  <c r="G264" i="67"/>
  <c r="F264" i="67" s="1"/>
  <c r="O263" i="67"/>
  <c r="N263" i="67"/>
  <c r="G263" i="67"/>
  <c r="F263" i="67" s="1"/>
  <c r="I263" i="67" s="1"/>
  <c r="C263" i="67"/>
  <c r="P262" i="67"/>
  <c r="G262" i="67"/>
  <c r="F262" i="67" s="1"/>
  <c r="I262" i="67" s="1"/>
  <c r="L262" i="67" s="1"/>
  <c r="P261" i="67"/>
  <c r="G261" i="67"/>
  <c r="F261" i="67" s="1"/>
  <c r="P260" i="67"/>
  <c r="G260" i="67"/>
  <c r="F260" i="67" s="1"/>
  <c r="O259" i="67"/>
  <c r="N259" i="67"/>
  <c r="C259" i="67"/>
  <c r="P258" i="67"/>
  <c r="G258" i="67"/>
  <c r="F258" i="67" s="1"/>
  <c r="P257" i="67"/>
  <c r="G257" i="67"/>
  <c r="F257" i="67" s="1"/>
  <c r="P256" i="67"/>
  <c r="G256" i="67"/>
  <c r="F256" i="67" s="1"/>
  <c r="O255" i="67"/>
  <c r="N255" i="67"/>
  <c r="G255" i="67"/>
  <c r="F255" i="67" s="1"/>
  <c r="I255" i="67" s="1"/>
  <c r="C255" i="67"/>
  <c r="P254" i="67"/>
  <c r="G254" i="67"/>
  <c r="F254" i="67" s="1"/>
  <c r="P253" i="67"/>
  <c r="G253" i="67"/>
  <c r="F253" i="67" s="1"/>
  <c r="P252" i="67"/>
  <c r="G252" i="67"/>
  <c r="F252" i="67" s="1"/>
  <c r="O251" i="67"/>
  <c r="N251" i="67"/>
  <c r="G251" i="67"/>
  <c r="F251" i="67" s="1"/>
  <c r="I251" i="67" s="1"/>
  <c r="C251" i="67"/>
  <c r="P250" i="67"/>
  <c r="G250" i="67"/>
  <c r="F250" i="67" s="1"/>
  <c r="I250" i="67" s="1"/>
  <c r="L250" i="67" s="1"/>
  <c r="P249" i="67"/>
  <c r="G249" i="67"/>
  <c r="P248" i="67"/>
  <c r="G248" i="67"/>
  <c r="O247" i="67"/>
  <c r="N247" i="67"/>
  <c r="G247" i="67"/>
  <c r="F247" i="67" s="1"/>
  <c r="I247" i="67" s="1"/>
  <c r="C247" i="67"/>
  <c r="P246" i="67"/>
  <c r="G246" i="67"/>
  <c r="F246" i="67" s="1"/>
  <c r="P245" i="67"/>
  <c r="G245" i="67"/>
  <c r="F245" i="67" s="1"/>
  <c r="P244" i="67"/>
  <c r="G244" i="67"/>
  <c r="F244" i="67" s="1"/>
  <c r="O243" i="67"/>
  <c r="N243" i="67"/>
  <c r="G243" i="67"/>
  <c r="F243" i="67" s="1"/>
  <c r="I243" i="67" s="1"/>
  <c r="C243" i="67"/>
  <c r="P242" i="67"/>
  <c r="P241" i="67"/>
  <c r="G241" i="67"/>
  <c r="F241" i="67" s="1"/>
  <c r="P240" i="67"/>
  <c r="G240" i="67"/>
  <c r="F240" i="67" s="1"/>
  <c r="O239" i="67"/>
  <c r="N239" i="67"/>
  <c r="G239" i="67"/>
  <c r="F239" i="67" s="1"/>
  <c r="I239" i="67" s="1"/>
  <c r="C239" i="67"/>
  <c r="P238" i="67"/>
  <c r="G238" i="67"/>
  <c r="F238" i="67" s="1"/>
  <c r="P237" i="67"/>
  <c r="G237" i="67"/>
  <c r="F237" i="67" s="1"/>
  <c r="P236" i="67"/>
  <c r="G236" i="67"/>
  <c r="F236" i="67" s="1"/>
  <c r="O235" i="67"/>
  <c r="N235" i="67"/>
  <c r="C235" i="67"/>
  <c r="P234" i="67"/>
  <c r="G234" i="67"/>
  <c r="F234" i="67" s="1"/>
  <c r="P233" i="67"/>
  <c r="G233" i="67"/>
  <c r="F233" i="67" s="1"/>
  <c r="P232" i="67"/>
  <c r="G232" i="67"/>
  <c r="F232" i="67" s="1"/>
  <c r="O231" i="67"/>
  <c r="N231" i="67"/>
  <c r="G231" i="67"/>
  <c r="F231" i="67" s="1"/>
  <c r="I231" i="67" s="1"/>
  <c r="C231" i="67"/>
  <c r="P230" i="67"/>
  <c r="G230" i="67"/>
  <c r="F230" i="67" s="1"/>
  <c r="P229" i="67"/>
  <c r="G229" i="67"/>
  <c r="F229" i="67" s="1"/>
  <c r="P228" i="67"/>
  <c r="G228" i="67"/>
  <c r="F228" i="67" s="1"/>
  <c r="O227" i="67"/>
  <c r="N227" i="67"/>
  <c r="G227" i="67"/>
  <c r="F227" i="67" s="1"/>
  <c r="I227" i="67" s="1"/>
  <c r="C227" i="67"/>
  <c r="P226" i="67"/>
  <c r="G226" i="67"/>
  <c r="F226" i="67" s="1"/>
  <c r="P225" i="67"/>
  <c r="G225" i="67"/>
  <c r="F225" i="67" s="1"/>
  <c r="P224" i="67"/>
  <c r="G224" i="67"/>
  <c r="F224" i="67" s="1"/>
  <c r="O223" i="67"/>
  <c r="N223" i="67"/>
  <c r="G223" i="67"/>
  <c r="F223" i="67" s="1"/>
  <c r="I223" i="67" s="1"/>
  <c r="C223" i="67"/>
  <c r="P222" i="67"/>
  <c r="G222" i="67"/>
  <c r="F222" i="67" s="1"/>
  <c r="P221" i="67"/>
  <c r="G221" i="67"/>
  <c r="F221" i="67" s="1"/>
  <c r="I221" i="67" s="1"/>
  <c r="L221" i="67" s="1"/>
  <c r="P220" i="67"/>
  <c r="G220" i="67"/>
  <c r="F220" i="67" s="1"/>
  <c r="O219" i="67"/>
  <c r="N219" i="67"/>
  <c r="G219" i="67"/>
  <c r="F219" i="67" s="1"/>
  <c r="I219" i="67" s="1"/>
  <c r="C219" i="67"/>
  <c r="P218" i="67"/>
  <c r="G218" i="67"/>
  <c r="F218" i="67" s="1"/>
  <c r="I218" i="67" s="1"/>
  <c r="L218" i="67" s="1"/>
  <c r="P217" i="67"/>
  <c r="G217" i="67"/>
  <c r="F217" i="67" s="1"/>
  <c r="P216" i="67"/>
  <c r="G216" i="67"/>
  <c r="F216" i="67" s="1"/>
  <c r="O215" i="67"/>
  <c r="N215" i="67"/>
  <c r="C215" i="67"/>
  <c r="P214" i="67"/>
  <c r="G214" i="67"/>
  <c r="F214" i="67" s="1"/>
  <c r="P213" i="67"/>
  <c r="G213" i="67"/>
  <c r="F213" i="67" s="1"/>
  <c r="P212" i="67"/>
  <c r="G212" i="67"/>
  <c r="F212" i="67" s="1"/>
  <c r="O211" i="67"/>
  <c r="N211" i="67"/>
  <c r="G211" i="67"/>
  <c r="C211" i="67"/>
  <c r="P210" i="67"/>
  <c r="G210" i="67"/>
  <c r="F210" i="67" s="1"/>
  <c r="P209" i="67"/>
  <c r="G209" i="67"/>
  <c r="F209" i="67" s="1"/>
  <c r="I209" i="67" s="1"/>
  <c r="L209" i="67" s="1"/>
  <c r="P208" i="67"/>
  <c r="G208" i="67"/>
  <c r="F208" i="67" s="1"/>
  <c r="O207" i="67"/>
  <c r="N207" i="67"/>
  <c r="C207" i="67"/>
  <c r="P206" i="67"/>
  <c r="G206" i="67"/>
  <c r="F206" i="67" s="1"/>
  <c r="P205" i="67"/>
  <c r="G205" i="67"/>
  <c r="F205" i="67" s="1"/>
  <c r="I205" i="67" s="1"/>
  <c r="L205" i="67" s="1"/>
  <c r="P204" i="67"/>
  <c r="G204" i="67"/>
  <c r="F204" i="67" s="1"/>
  <c r="O203" i="67"/>
  <c r="N203" i="67"/>
  <c r="G203" i="67"/>
  <c r="F203" i="67" s="1"/>
  <c r="I203" i="67" s="1"/>
  <c r="C203" i="67"/>
  <c r="P202" i="67"/>
  <c r="G202" i="67"/>
  <c r="F202" i="67" s="1"/>
  <c r="P201" i="67"/>
  <c r="G201" i="67"/>
  <c r="F201" i="67" s="1"/>
  <c r="P200" i="67"/>
  <c r="G200" i="67"/>
  <c r="F200" i="67" s="1"/>
  <c r="O199" i="67"/>
  <c r="N199" i="67"/>
  <c r="G199" i="67"/>
  <c r="C199" i="67"/>
  <c r="P198" i="67"/>
  <c r="G198" i="67"/>
  <c r="F198" i="67" s="1"/>
  <c r="P197" i="67"/>
  <c r="G197" i="67"/>
  <c r="F197" i="67" s="1"/>
  <c r="P196" i="67"/>
  <c r="G196" i="67"/>
  <c r="F196" i="67" s="1"/>
  <c r="O195" i="67"/>
  <c r="N195" i="67"/>
  <c r="G195" i="67"/>
  <c r="C195" i="67"/>
  <c r="P194" i="67"/>
  <c r="G194" i="67"/>
  <c r="F194" i="67" s="1"/>
  <c r="P193" i="67"/>
  <c r="G193" i="67"/>
  <c r="F193" i="67" s="1"/>
  <c r="P192" i="67"/>
  <c r="G192" i="67"/>
  <c r="F192" i="67" s="1"/>
  <c r="O191" i="67"/>
  <c r="N191" i="67"/>
  <c r="P191" i="67" s="1"/>
  <c r="C191" i="67"/>
  <c r="P190" i="67"/>
  <c r="G190" i="67"/>
  <c r="F190" i="67" s="1"/>
  <c r="P189" i="67"/>
  <c r="G189" i="67"/>
  <c r="F189" i="67" s="1"/>
  <c r="P188" i="67"/>
  <c r="G188" i="67"/>
  <c r="F188" i="67" s="1"/>
  <c r="O187" i="67"/>
  <c r="N187" i="67"/>
  <c r="G187" i="67"/>
  <c r="F187" i="67" s="1"/>
  <c r="I187" i="67" s="1"/>
  <c r="C187" i="67"/>
  <c r="P186" i="67"/>
  <c r="G186" i="67"/>
  <c r="F186" i="67" s="1"/>
  <c r="P185" i="67"/>
  <c r="G185" i="67"/>
  <c r="F185" i="67" s="1"/>
  <c r="P184" i="67"/>
  <c r="G184" i="67"/>
  <c r="F184" i="67" s="1"/>
  <c r="O183" i="67"/>
  <c r="N183" i="67"/>
  <c r="G183" i="67"/>
  <c r="F183" i="67" s="1"/>
  <c r="I183" i="67" s="1"/>
  <c r="C183" i="67"/>
  <c r="P182" i="67"/>
  <c r="G182" i="67"/>
  <c r="F182" i="67"/>
  <c r="P181" i="67"/>
  <c r="G181" i="67"/>
  <c r="F181" i="67" s="1"/>
  <c r="P180" i="67"/>
  <c r="G180" i="67"/>
  <c r="F180" i="67" s="1"/>
  <c r="O179" i="67"/>
  <c r="N179" i="67"/>
  <c r="G179" i="67"/>
  <c r="C179" i="67"/>
  <c r="P178" i="67"/>
  <c r="G178" i="67"/>
  <c r="F178" i="67" s="1"/>
  <c r="P177" i="67"/>
  <c r="G177" i="67"/>
  <c r="F177" i="67" s="1"/>
  <c r="P176" i="67"/>
  <c r="G176" i="67"/>
  <c r="F176" i="67" s="1"/>
  <c r="O175" i="67"/>
  <c r="N175" i="67"/>
  <c r="C175" i="67"/>
  <c r="P174" i="67"/>
  <c r="G174" i="67"/>
  <c r="F174" i="67" s="1"/>
  <c r="P173" i="67"/>
  <c r="G173" i="67"/>
  <c r="F173" i="67" s="1"/>
  <c r="P172" i="67"/>
  <c r="G172" i="67"/>
  <c r="F172" i="67" s="1"/>
  <c r="O171" i="67"/>
  <c r="N171" i="67"/>
  <c r="G171" i="67"/>
  <c r="F171" i="67" s="1"/>
  <c r="I171" i="67" s="1"/>
  <c r="C171" i="67"/>
  <c r="P170" i="67"/>
  <c r="G170" i="67"/>
  <c r="F170" i="67" s="1"/>
  <c r="P169" i="67"/>
  <c r="G169" i="67"/>
  <c r="F169" i="67" s="1"/>
  <c r="P168" i="67"/>
  <c r="G168" i="67"/>
  <c r="F168" i="67" s="1"/>
  <c r="O167" i="67"/>
  <c r="N167" i="67"/>
  <c r="G167" i="67"/>
  <c r="C167" i="67"/>
  <c r="P166" i="67"/>
  <c r="G166" i="67"/>
  <c r="F166" i="67" s="1"/>
  <c r="P165" i="67"/>
  <c r="G165" i="67"/>
  <c r="F165" i="67" s="1"/>
  <c r="P164" i="67"/>
  <c r="G164" i="67"/>
  <c r="F164" i="67" s="1"/>
  <c r="I164" i="67" s="1"/>
  <c r="L164" i="67" s="1"/>
  <c r="O163" i="67"/>
  <c r="N163" i="67"/>
  <c r="G163" i="67"/>
  <c r="C163" i="67"/>
  <c r="P162" i="67"/>
  <c r="G162" i="67"/>
  <c r="F162" i="67" s="1"/>
  <c r="P161" i="67"/>
  <c r="G161" i="67"/>
  <c r="F161" i="67" s="1"/>
  <c r="P160" i="67"/>
  <c r="G160" i="67"/>
  <c r="F160" i="67" s="1"/>
  <c r="I160" i="67" s="1"/>
  <c r="O159" i="67"/>
  <c r="N159" i="67"/>
  <c r="G159" i="67"/>
  <c r="C159" i="67"/>
  <c r="P158" i="67"/>
  <c r="G158" i="67"/>
  <c r="F158" i="67" s="1"/>
  <c r="P157" i="67"/>
  <c r="G157" i="67"/>
  <c r="F157" i="67" s="1"/>
  <c r="P156" i="67"/>
  <c r="G156" i="67"/>
  <c r="F156" i="67" s="1"/>
  <c r="O155" i="67"/>
  <c r="N155" i="67"/>
  <c r="C155" i="67"/>
  <c r="P154" i="67"/>
  <c r="G154" i="67"/>
  <c r="F154" i="67" s="1"/>
  <c r="P153" i="67"/>
  <c r="G153" i="67"/>
  <c r="F153" i="67" s="1"/>
  <c r="P152" i="67"/>
  <c r="G152" i="67"/>
  <c r="F152" i="67" s="1"/>
  <c r="O151" i="67"/>
  <c r="N151" i="67"/>
  <c r="G151" i="67"/>
  <c r="F151" i="67" s="1"/>
  <c r="I151" i="67" s="1"/>
  <c r="C151" i="67"/>
  <c r="P150" i="67"/>
  <c r="G150" i="67"/>
  <c r="F150" i="67" s="1"/>
  <c r="P149" i="67"/>
  <c r="G149" i="67"/>
  <c r="F149" i="67" s="1"/>
  <c r="I149" i="67" s="1"/>
  <c r="L149" i="67" s="1"/>
  <c r="P148" i="67"/>
  <c r="G148" i="67"/>
  <c r="F148" i="67" s="1"/>
  <c r="O147" i="67"/>
  <c r="N147" i="67"/>
  <c r="G147" i="67"/>
  <c r="C147" i="67"/>
  <c r="P146" i="67"/>
  <c r="G146" i="67"/>
  <c r="F146" i="67" s="1"/>
  <c r="P145" i="67"/>
  <c r="G145" i="67"/>
  <c r="F145" i="67" s="1"/>
  <c r="P144" i="67"/>
  <c r="G144" i="67"/>
  <c r="F144" i="67" s="1"/>
  <c r="O143" i="67"/>
  <c r="N143" i="67"/>
  <c r="G143" i="67"/>
  <c r="C143" i="67"/>
  <c r="P142" i="67"/>
  <c r="G142" i="67"/>
  <c r="F142" i="67" s="1"/>
  <c r="P141" i="67"/>
  <c r="G141" i="67"/>
  <c r="F141" i="67" s="1"/>
  <c r="P140" i="67"/>
  <c r="G140" i="67"/>
  <c r="F140" i="67" s="1"/>
  <c r="O139" i="67"/>
  <c r="N139" i="67"/>
  <c r="C139" i="67"/>
  <c r="P138" i="67"/>
  <c r="G138" i="67"/>
  <c r="F138" i="67" s="1"/>
  <c r="P137" i="67"/>
  <c r="G137" i="67"/>
  <c r="F137" i="67" s="1"/>
  <c r="I137" i="67" s="1"/>
  <c r="L137" i="67" s="1"/>
  <c r="P136" i="67"/>
  <c r="G136" i="67"/>
  <c r="F136" i="67" s="1"/>
  <c r="O135" i="67"/>
  <c r="N135" i="67"/>
  <c r="G135" i="67"/>
  <c r="F135" i="67" s="1"/>
  <c r="I135" i="67" s="1"/>
  <c r="C135" i="67"/>
  <c r="P134" i="67"/>
  <c r="G134" i="67"/>
  <c r="F134" i="67" s="1"/>
  <c r="P133" i="67"/>
  <c r="G133" i="67"/>
  <c r="F133" i="67" s="1"/>
  <c r="P132" i="67"/>
  <c r="G132" i="67"/>
  <c r="F132" i="67" s="1"/>
  <c r="O131" i="67"/>
  <c r="N131" i="67"/>
  <c r="G131" i="67"/>
  <c r="F131" i="67" s="1"/>
  <c r="I131" i="67" s="1"/>
  <c r="C131" i="67"/>
  <c r="P130" i="67"/>
  <c r="G130" i="67"/>
  <c r="P129" i="67"/>
  <c r="G129" i="67"/>
  <c r="P128" i="67"/>
  <c r="G128" i="67"/>
  <c r="F128" i="67" s="1"/>
  <c r="O127" i="67"/>
  <c r="N127" i="67"/>
  <c r="G127" i="67"/>
  <c r="F127" i="67" s="1"/>
  <c r="I127" i="67" s="1"/>
  <c r="C127" i="67"/>
  <c r="P126" i="67"/>
  <c r="G126" i="67"/>
  <c r="F126" i="67" s="1"/>
  <c r="I126" i="67" s="1"/>
  <c r="L126" i="67" s="1"/>
  <c r="P125" i="67"/>
  <c r="G125" i="67"/>
  <c r="F125" i="67" s="1"/>
  <c r="P124" i="67"/>
  <c r="G124" i="67"/>
  <c r="F124" i="67" s="1"/>
  <c r="O123" i="67"/>
  <c r="N123" i="67"/>
  <c r="G123" i="67"/>
  <c r="C123" i="67"/>
  <c r="P122" i="67"/>
  <c r="G122" i="67"/>
  <c r="F122" i="67" s="1"/>
  <c r="I122" i="67" s="1"/>
  <c r="L122" i="67" s="1"/>
  <c r="P121" i="67"/>
  <c r="G121" i="67"/>
  <c r="F121" i="67" s="1"/>
  <c r="P120" i="67"/>
  <c r="G120" i="67"/>
  <c r="F120" i="67" s="1"/>
  <c r="O119" i="67"/>
  <c r="N119" i="67"/>
  <c r="C119" i="67"/>
  <c r="P118" i="67"/>
  <c r="G118" i="67"/>
  <c r="F118" i="67" s="1"/>
  <c r="P117" i="67"/>
  <c r="G117" i="67"/>
  <c r="F117" i="67" s="1"/>
  <c r="P116" i="67"/>
  <c r="G116" i="67"/>
  <c r="F116" i="67" s="1"/>
  <c r="O115" i="67"/>
  <c r="N115" i="67"/>
  <c r="G115" i="67"/>
  <c r="F115" i="67" s="1"/>
  <c r="I115" i="67" s="1"/>
  <c r="C115" i="67"/>
  <c r="P114" i="67"/>
  <c r="G114" i="67"/>
  <c r="F114" i="67" s="1"/>
  <c r="P113" i="67"/>
  <c r="G113" i="67"/>
  <c r="F113" i="67" s="1"/>
  <c r="P112" i="67"/>
  <c r="G112" i="67"/>
  <c r="F112" i="67" s="1"/>
  <c r="O111" i="67"/>
  <c r="N111" i="67"/>
  <c r="G111" i="67"/>
  <c r="F111" i="67" s="1"/>
  <c r="I111" i="67" s="1"/>
  <c r="C111" i="67"/>
  <c r="P110" i="67"/>
  <c r="G110" i="67"/>
  <c r="F110" i="67" s="1"/>
  <c r="P109" i="67"/>
  <c r="G109" i="67"/>
  <c r="F109" i="67" s="1"/>
  <c r="P108" i="67"/>
  <c r="G108" i="67"/>
  <c r="F108" i="67" s="1"/>
  <c r="I108" i="67" s="1"/>
  <c r="L108" i="67" s="1"/>
  <c r="O107" i="67"/>
  <c r="N107" i="67"/>
  <c r="G107" i="67"/>
  <c r="C107" i="67"/>
  <c r="P106" i="67"/>
  <c r="G106" i="67"/>
  <c r="F106" i="67" s="1"/>
  <c r="P105" i="67"/>
  <c r="G105" i="67"/>
  <c r="F105" i="67" s="1"/>
  <c r="P104" i="67"/>
  <c r="G104" i="67"/>
  <c r="F104" i="67" s="1"/>
  <c r="O103" i="67"/>
  <c r="N103" i="67"/>
  <c r="C103" i="67"/>
  <c r="P102" i="67"/>
  <c r="G102" i="67"/>
  <c r="F102" i="67" s="1"/>
  <c r="P101" i="67"/>
  <c r="G101" i="67"/>
  <c r="F101" i="67" s="1"/>
  <c r="P100" i="67"/>
  <c r="G100" i="67"/>
  <c r="F100" i="67" s="1"/>
  <c r="O99" i="67"/>
  <c r="N99" i="67"/>
  <c r="G99" i="67"/>
  <c r="F99" i="67" s="1"/>
  <c r="I99" i="67" s="1"/>
  <c r="C99" i="67"/>
  <c r="P98" i="67"/>
  <c r="G98" i="67"/>
  <c r="F98" i="67" s="1"/>
  <c r="P97" i="67"/>
  <c r="G97" i="67"/>
  <c r="F97" i="67" s="1"/>
  <c r="I97" i="67" s="1"/>
  <c r="L97" i="67" s="1"/>
  <c r="P96" i="67"/>
  <c r="G96" i="67"/>
  <c r="F96" i="67" s="1"/>
  <c r="O95" i="67"/>
  <c r="N95" i="67"/>
  <c r="G95" i="67"/>
  <c r="C95" i="67"/>
  <c r="P94" i="67"/>
  <c r="G94" i="67"/>
  <c r="F94" i="67" s="1"/>
  <c r="P93" i="67"/>
  <c r="G93" i="67"/>
  <c r="F93" i="67" s="1"/>
  <c r="P92" i="67"/>
  <c r="G92" i="67"/>
  <c r="F92" i="67" s="1"/>
  <c r="O91" i="67"/>
  <c r="N91" i="67"/>
  <c r="G91" i="67"/>
  <c r="C91" i="67"/>
  <c r="P90" i="67"/>
  <c r="G90" i="67"/>
  <c r="F90" i="67" s="1"/>
  <c r="P89" i="67"/>
  <c r="G89" i="67"/>
  <c r="F89" i="67" s="1"/>
  <c r="P88" i="67"/>
  <c r="G88" i="67"/>
  <c r="F88" i="67" s="1"/>
  <c r="O87" i="67"/>
  <c r="N87" i="67"/>
  <c r="C87" i="67"/>
  <c r="P86" i="67"/>
  <c r="G86" i="67"/>
  <c r="F86" i="67" s="1"/>
  <c r="P85" i="67"/>
  <c r="G85" i="67"/>
  <c r="F85" i="67" s="1"/>
  <c r="I85" i="67" s="1"/>
  <c r="L85" i="67" s="1"/>
  <c r="P84" i="67"/>
  <c r="G84" i="67"/>
  <c r="F84" i="67" s="1"/>
  <c r="O83" i="67"/>
  <c r="N83" i="67"/>
  <c r="G83" i="67"/>
  <c r="F83" i="67" s="1"/>
  <c r="I83" i="67" s="1"/>
  <c r="C83" i="67"/>
  <c r="P82" i="67"/>
  <c r="G82" i="67"/>
  <c r="F82" i="67" s="1"/>
  <c r="P81" i="67"/>
  <c r="G81" i="67"/>
  <c r="F81" i="67" s="1"/>
  <c r="P80" i="67"/>
  <c r="G80" i="67"/>
  <c r="F80" i="67" s="1"/>
  <c r="I80" i="67" s="1"/>
  <c r="O79" i="67"/>
  <c r="N79" i="67"/>
  <c r="G79" i="67"/>
  <c r="C79" i="67"/>
  <c r="P78" i="67"/>
  <c r="G78" i="67"/>
  <c r="F78" i="67" s="1"/>
  <c r="P77" i="67"/>
  <c r="G77" i="67"/>
  <c r="F77" i="67" s="1"/>
  <c r="P76" i="67"/>
  <c r="G76" i="67"/>
  <c r="F76" i="67" s="1"/>
  <c r="I76" i="67" s="1"/>
  <c r="O75" i="67"/>
  <c r="N75" i="67"/>
  <c r="C75" i="67"/>
  <c r="P74" i="67"/>
  <c r="G74" i="67"/>
  <c r="F74" i="67" s="1"/>
  <c r="P73" i="67"/>
  <c r="G73" i="67"/>
  <c r="F73" i="67" s="1"/>
  <c r="P72" i="67"/>
  <c r="G72" i="67"/>
  <c r="F72" i="67" s="1"/>
  <c r="I72" i="67" s="1"/>
  <c r="O71" i="67"/>
  <c r="N71" i="67"/>
  <c r="G71" i="67"/>
  <c r="C71" i="67"/>
  <c r="P70" i="67"/>
  <c r="G70" i="67"/>
  <c r="F70" i="67" s="1"/>
  <c r="P69" i="67"/>
  <c r="G69" i="67"/>
  <c r="F69" i="67" s="1"/>
  <c r="P68" i="67"/>
  <c r="G68" i="67"/>
  <c r="F68" i="67" s="1"/>
  <c r="I68" i="67" s="1"/>
  <c r="O67" i="67"/>
  <c r="N67" i="67"/>
  <c r="G67" i="67"/>
  <c r="F67" i="67" s="1"/>
  <c r="I67" i="67" s="1"/>
  <c r="C67" i="67"/>
  <c r="P66" i="67"/>
  <c r="G66" i="67"/>
  <c r="F66" i="67" s="1"/>
  <c r="P65" i="67"/>
  <c r="G65" i="67"/>
  <c r="F65" i="67" s="1"/>
  <c r="P64" i="67"/>
  <c r="G64" i="67"/>
  <c r="F64" i="67" s="1"/>
  <c r="I64" i="67" s="1"/>
  <c r="O63" i="67"/>
  <c r="N63" i="67"/>
  <c r="G63" i="67"/>
  <c r="F63" i="67" s="1"/>
  <c r="I63" i="67" s="1"/>
  <c r="C63" i="67"/>
  <c r="P62" i="67"/>
  <c r="G62" i="67"/>
  <c r="F62" i="67" s="1"/>
  <c r="P61" i="67"/>
  <c r="G61" i="67"/>
  <c r="F61" i="67" s="1"/>
  <c r="P60" i="67"/>
  <c r="G60" i="67"/>
  <c r="F60" i="67" s="1"/>
  <c r="I60" i="67" s="1"/>
  <c r="O59" i="67"/>
  <c r="N59" i="67"/>
  <c r="G59" i="67"/>
  <c r="F59" i="67" s="1"/>
  <c r="I59" i="67" s="1"/>
  <c r="C59" i="67"/>
  <c r="P58" i="67"/>
  <c r="G58" i="67"/>
  <c r="F58" i="67" s="1"/>
  <c r="P57" i="67"/>
  <c r="G57" i="67"/>
  <c r="F57" i="67" s="1"/>
  <c r="P56" i="67"/>
  <c r="G56" i="67"/>
  <c r="F56" i="67" s="1"/>
  <c r="I56" i="67" s="1"/>
  <c r="O55" i="67"/>
  <c r="N55" i="67"/>
  <c r="G55" i="67"/>
  <c r="C55" i="67"/>
  <c r="P54" i="67"/>
  <c r="G54" i="67"/>
  <c r="F54" i="67" s="1"/>
  <c r="P53" i="67"/>
  <c r="G53" i="67"/>
  <c r="F53" i="67" s="1"/>
  <c r="P52" i="67"/>
  <c r="G52" i="67"/>
  <c r="F52" i="67" s="1"/>
  <c r="O51" i="67"/>
  <c r="N51" i="67"/>
  <c r="G51" i="67"/>
  <c r="F51" i="67" s="1"/>
  <c r="I51" i="67" s="1"/>
  <c r="C51" i="67"/>
  <c r="P50" i="67"/>
  <c r="G50" i="67"/>
  <c r="F50" i="67" s="1"/>
  <c r="P49" i="67"/>
  <c r="G49" i="67"/>
  <c r="F49" i="67" s="1"/>
  <c r="P48" i="67"/>
  <c r="G48" i="67"/>
  <c r="F48" i="67" s="1"/>
  <c r="I48" i="67" s="1"/>
  <c r="O47" i="67"/>
  <c r="N47" i="67"/>
  <c r="G47" i="67"/>
  <c r="F47" i="67" s="1"/>
  <c r="I47" i="67" s="1"/>
  <c r="C47" i="67"/>
  <c r="P46" i="67"/>
  <c r="G46" i="67"/>
  <c r="F46" i="67" s="1"/>
  <c r="P45" i="67"/>
  <c r="G45" i="67"/>
  <c r="F45" i="67" s="1"/>
  <c r="P44" i="67"/>
  <c r="G44" i="67"/>
  <c r="F44" i="67" s="1"/>
  <c r="I44" i="67" s="1"/>
  <c r="O43" i="67"/>
  <c r="N43" i="67"/>
  <c r="G43" i="67"/>
  <c r="F43" i="67" s="1"/>
  <c r="I43" i="67" s="1"/>
  <c r="C43" i="67"/>
  <c r="P42" i="67"/>
  <c r="G42" i="67"/>
  <c r="F42" i="67" s="1"/>
  <c r="P41" i="67"/>
  <c r="G41" i="67"/>
  <c r="F41" i="67" s="1"/>
  <c r="P40" i="67"/>
  <c r="G40" i="67"/>
  <c r="F40" i="67" s="1"/>
  <c r="O39" i="67"/>
  <c r="N39" i="67"/>
  <c r="G39" i="67"/>
  <c r="C39" i="67"/>
  <c r="P38" i="67"/>
  <c r="G38" i="67"/>
  <c r="F38" i="67" s="1"/>
  <c r="P37" i="67"/>
  <c r="G37" i="67"/>
  <c r="F37" i="67" s="1"/>
  <c r="P36" i="67"/>
  <c r="G36" i="67"/>
  <c r="F36" i="67" s="1"/>
  <c r="I36" i="67" s="1"/>
  <c r="O35" i="67"/>
  <c r="N35" i="67"/>
  <c r="G35" i="67"/>
  <c r="F35" i="67" s="1"/>
  <c r="I35" i="67" s="1"/>
  <c r="C35" i="67"/>
  <c r="P34" i="67"/>
  <c r="G34" i="67"/>
  <c r="F34" i="67" s="1"/>
  <c r="P33" i="67"/>
  <c r="G33" i="67"/>
  <c r="F33" i="67" s="1"/>
  <c r="P32" i="67"/>
  <c r="G32" i="67"/>
  <c r="F32" i="67" s="1"/>
  <c r="O31" i="67"/>
  <c r="N31" i="67"/>
  <c r="G31" i="67"/>
  <c r="F31" i="67" s="1"/>
  <c r="I31" i="67" s="1"/>
  <c r="C31" i="67"/>
  <c r="P30" i="67"/>
  <c r="G30" i="67"/>
  <c r="F30" i="67" s="1"/>
  <c r="P29" i="67"/>
  <c r="G29" i="67"/>
  <c r="F29" i="67" s="1"/>
  <c r="P28" i="67"/>
  <c r="G28" i="67"/>
  <c r="F28" i="67" s="1"/>
  <c r="I28" i="67" s="1"/>
  <c r="O27" i="67"/>
  <c r="N27" i="67"/>
  <c r="G27" i="67"/>
  <c r="F27" i="67" s="1"/>
  <c r="I27" i="67" s="1"/>
  <c r="C27" i="67"/>
  <c r="P26" i="67"/>
  <c r="G26" i="67"/>
  <c r="F26" i="67" s="1"/>
  <c r="P25" i="67"/>
  <c r="G25" i="67"/>
  <c r="F25" i="67" s="1"/>
  <c r="P24" i="67"/>
  <c r="G24" i="67"/>
  <c r="F24" i="67" s="1"/>
  <c r="I24" i="67" s="1"/>
  <c r="O23" i="67"/>
  <c r="N23" i="67"/>
  <c r="G23" i="67"/>
  <c r="C23" i="67"/>
  <c r="P22" i="67"/>
  <c r="G22" i="67"/>
  <c r="F22" i="67" s="1"/>
  <c r="P21" i="67"/>
  <c r="G21" i="67"/>
  <c r="F21" i="67" s="1"/>
  <c r="P20" i="67"/>
  <c r="G20" i="67"/>
  <c r="F20" i="67" s="1"/>
  <c r="I20" i="67" s="1"/>
  <c r="O19" i="67"/>
  <c r="G19" i="67"/>
  <c r="F19" i="67" s="1"/>
  <c r="I19" i="67" s="1"/>
  <c r="C19" i="67"/>
  <c r="P18" i="67"/>
  <c r="G18" i="67"/>
  <c r="F18" i="67" s="1"/>
  <c r="I18" i="67" s="1"/>
  <c r="L18" i="67" s="1"/>
  <c r="N17" i="67"/>
  <c r="N19" i="67" s="1"/>
  <c r="G17" i="67"/>
  <c r="F17" i="67" s="1"/>
  <c r="P16" i="67"/>
  <c r="G16" i="67"/>
  <c r="F16" i="67" s="1"/>
  <c r="I16" i="67" s="1"/>
  <c r="O15" i="67"/>
  <c r="G15" i="67"/>
  <c r="F15" i="67" s="1"/>
  <c r="I15" i="67" s="1"/>
  <c r="C15" i="67"/>
  <c r="N14" i="67"/>
  <c r="P14" i="67" s="1"/>
  <c r="G14" i="67"/>
  <c r="F14" i="67" s="1"/>
  <c r="N13" i="67"/>
  <c r="P13" i="67" s="1"/>
  <c r="G13" i="67"/>
  <c r="F13" i="67" s="1"/>
  <c r="N12" i="67"/>
  <c r="P12" i="67" s="1"/>
  <c r="G12" i="67"/>
  <c r="F12" i="67" s="1"/>
  <c r="I12" i="67" s="1"/>
  <c r="O11" i="67"/>
  <c r="G11" i="67"/>
  <c r="F11" i="67" s="1"/>
  <c r="I11" i="67" s="1"/>
  <c r="C11" i="67"/>
  <c r="N10" i="67"/>
  <c r="P10" i="67" s="1"/>
  <c r="G10" i="67"/>
  <c r="F10" i="67" s="1"/>
  <c r="N9" i="67"/>
  <c r="P9" i="67" s="1"/>
  <c r="G9" i="67"/>
  <c r="F9" i="67" s="1"/>
  <c r="N8" i="67"/>
  <c r="G8" i="67"/>
  <c r="F8" i="67" s="1"/>
  <c r="I8" i="67" s="1"/>
  <c r="O7" i="67"/>
  <c r="N7" i="67"/>
  <c r="C7" i="67"/>
  <c r="P6" i="67"/>
  <c r="G6" i="67"/>
  <c r="F6" i="67" s="1"/>
  <c r="P5" i="67"/>
  <c r="G5" i="67"/>
  <c r="P4" i="67"/>
  <c r="G4" i="67"/>
  <c r="F4" i="67" s="1"/>
  <c r="I4" i="67" s="1"/>
  <c r="P67" i="67" l="1"/>
  <c r="P259" i="67"/>
  <c r="Q122" i="67"/>
  <c r="P139" i="67"/>
  <c r="P147" i="67"/>
  <c r="P263" i="67"/>
  <c r="P23" i="67"/>
  <c r="Q126" i="67"/>
  <c r="Q137" i="67"/>
  <c r="P151" i="67"/>
  <c r="P7" i="67"/>
  <c r="P63" i="67"/>
  <c r="P71" i="67"/>
  <c r="P91" i="67"/>
  <c r="P115" i="67"/>
  <c r="P123" i="67"/>
  <c r="P131" i="67"/>
  <c r="P211" i="67"/>
  <c r="P227" i="67"/>
  <c r="P155" i="67"/>
  <c r="P235" i="67"/>
  <c r="P251" i="67"/>
  <c r="P27" i="67"/>
  <c r="P35" i="67"/>
  <c r="P43" i="67"/>
  <c r="P51" i="67"/>
  <c r="P59" i="67"/>
  <c r="P75" i="67"/>
  <c r="Q85" i="67"/>
  <c r="P107" i="67"/>
  <c r="P127" i="67"/>
  <c r="P143" i="67"/>
  <c r="P163" i="67"/>
  <c r="P195" i="67"/>
  <c r="P219" i="67"/>
  <c r="P95" i="67"/>
  <c r="P103" i="67"/>
  <c r="Q108" i="67"/>
  <c r="P159" i="67"/>
  <c r="P167" i="67"/>
  <c r="P231" i="67"/>
  <c r="I217" i="67"/>
  <c r="L217" i="67" s="1"/>
  <c r="Q217" i="67" s="1"/>
  <c r="I198" i="67"/>
  <c r="L198" i="67" s="1"/>
  <c r="Q198" i="67" s="1"/>
  <c r="I214" i="67"/>
  <c r="L214" i="67" s="1"/>
  <c r="Q214" i="67" s="1"/>
  <c r="I10" i="67"/>
  <c r="L10" i="67" s="1"/>
  <c r="Q10" i="67" s="1"/>
  <c r="I14" i="67"/>
  <c r="L14" i="67" s="1"/>
  <c r="Q14" i="67" s="1"/>
  <c r="I45" i="67"/>
  <c r="L45" i="67" s="1"/>
  <c r="Q45" i="67" s="1"/>
  <c r="I50" i="67"/>
  <c r="L50" i="67" s="1"/>
  <c r="Q50" i="67" s="1"/>
  <c r="I53" i="67"/>
  <c r="L53" i="67" s="1"/>
  <c r="I58" i="67"/>
  <c r="L58" i="67" s="1"/>
  <c r="Q58" i="67" s="1"/>
  <c r="I61" i="67"/>
  <c r="L61" i="67" s="1"/>
  <c r="Q61" i="67" s="1"/>
  <c r="I77" i="67"/>
  <c r="L77" i="67" s="1"/>
  <c r="Q77" i="67" s="1"/>
  <c r="I82" i="67"/>
  <c r="I88" i="67"/>
  <c r="L88" i="67" s="1"/>
  <c r="I90" i="67"/>
  <c r="Q90" i="67" s="1"/>
  <c r="I93" i="67"/>
  <c r="L93" i="67" s="1"/>
  <c r="Q93" i="67" s="1"/>
  <c r="I96" i="67"/>
  <c r="L96" i="67" s="1"/>
  <c r="I102" i="67"/>
  <c r="L102" i="67" s="1"/>
  <c r="Q102" i="67" s="1"/>
  <c r="I113" i="67"/>
  <c r="L113" i="67" s="1"/>
  <c r="Q113" i="67" s="1"/>
  <c r="I121" i="67"/>
  <c r="L121" i="67" s="1"/>
  <c r="Q121" i="67" s="1"/>
  <c r="F130" i="67"/>
  <c r="I130" i="67" s="1"/>
  <c r="L130" i="67" s="1"/>
  <c r="Q130" i="67" s="1"/>
  <c r="I133" i="67"/>
  <c r="L133" i="67" s="1"/>
  <c r="Q133" i="67" s="1"/>
  <c r="I145" i="67"/>
  <c r="L145" i="67" s="1"/>
  <c r="Q145" i="67" s="1"/>
  <c r="I154" i="67"/>
  <c r="L154" i="67" s="1"/>
  <c r="Q154" i="67" s="1"/>
  <c r="I177" i="67"/>
  <c r="L177" i="67" s="1"/>
  <c r="Q177" i="67" s="1"/>
  <c r="I182" i="67"/>
  <c r="L182" i="67" s="1"/>
  <c r="Q182" i="67" s="1"/>
  <c r="I186" i="67"/>
  <c r="I201" i="67"/>
  <c r="L201" i="67" s="1"/>
  <c r="Q201" i="67" s="1"/>
  <c r="I234" i="67"/>
  <c r="L234" i="67" s="1"/>
  <c r="Q234" i="67" s="1"/>
  <c r="I253" i="67"/>
  <c r="L253" i="67" s="1"/>
  <c r="Q253" i="67" s="1"/>
  <c r="I258" i="67"/>
  <c r="L258" i="67" s="1"/>
  <c r="Q258" i="67" s="1"/>
  <c r="I261" i="67"/>
  <c r="L261" i="67" s="1"/>
  <c r="Q261" i="67" s="1"/>
  <c r="I265" i="67"/>
  <c r="L265" i="67" s="1"/>
  <c r="Q265" i="67" s="1"/>
  <c r="I274" i="67"/>
  <c r="L274" i="67" s="1"/>
  <c r="Q274" i="67" s="1"/>
  <c r="I277" i="67"/>
  <c r="L277" i="67" s="1"/>
  <c r="Q277" i="67" s="1"/>
  <c r="I6" i="67"/>
  <c r="L6" i="67" s="1"/>
  <c r="Q6" i="67" s="1"/>
  <c r="I21" i="67"/>
  <c r="L21" i="67" s="1"/>
  <c r="Q21" i="67" s="1"/>
  <c r="I25" i="67"/>
  <c r="L25" i="67" s="1"/>
  <c r="Q25" i="67" s="1"/>
  <c r="I30" i="67"/>
  <c r="P31" i="67"/>
  <c r="I33" i="67"/>
  <c r="L33" i="67" s="1"/>
  <c r="Q33" i="67" s="1"/>
  <c r="I38" i="67"/>
  <c r="L38" i="67" s="1"/>
  <c r="Q38" i="67" s="1"/>
  <c r="P39" i="67"/>
  <c r="I41" i="67"/>
  <c r="L41" i="67" s="1"/>
  <c r="Q41" i="67" s="1"/>
  <c r="I66" i="67"/>
  <c r="L66" i="67" s="1"/>
  <c r="Q66" i="67" s="1"/>
  <c r="I69" i="67"/>
  <c r="L69" i="67" s="1"/>
  <c r="Q69" i="67" s="1"/>
  <c r="I74" i="67"/>
  <c r="L74" i="67" s="1"/>
  <c r="Q74" i="67" s="1"/>
  <c r="I98" i="67"/>
  <c r="L98" i="67" s="1"/>
  <c r="Q98" i="67" s="1"/>
  <c r="I106" i="67"/>
  <c r="L106" i="67" s="1"/>
  <c r="Q106" i="67" s="1"/>
  <c r="I109" i="67"/>
  <c r="L109" i="67" s="1"/>
  <c r="Q109" i="67" s="1"/>
  <c r="I118" i="67"/>
  <c r="L118" i="67" s="1"/>
  <c r="Q118" i="67" s="1"/>
  <c r="I138" i="67"/>
  <c r="L138" i="67" s="1"/>
  <c r="Q138" i="67" s="1"/>
  <c r="I141" i="67"/>
  <c r="L141" i="67" s="1"/>
  <c r="Q141" i="67" s="1"/>
  <c r="I150" i="67"/>
  <c r="L150" i="67" s="1"/>
  <c r="Q150" i="67" s="1"/>
  <c r="I158" i="67"/>
  <c r="L158" i="67" s="1"/>
  <c r="Q158" i="67" s="1"/>
  <c r="I162" i="67"/>
  <c r="L162" i="67" s="1"/>
  <c r="Q162" i="67" s="1"/>
  <c r="I165" i="67"/>
  <c r="L165" i="67" s="1"/>
  <c r="Q165" i="67" s="1"/>
  <c r="I174" i="67"/>
  <c r="L174" i="67" s="1"/>
  <c r="Q174" i="67" s="1"/>
  <c r="P175" i="67"/>
  <c r="I185" i="67"/>
  <c r="L185" i="67" s="1"/>
  <c r="Q185" i="67" s="1"/>
  <c r="I189" i="67"/>
  <c r="L189" i="67" s="1"/>
  <c r="Q189" i="67" s="1"/>
  <c r="I194" i="67"/>
  <c r="L194" i="67" s="1"/>
  <c r="Q194" i="67" s="1"/>
  <c r="I197" i="67"/>
  <c r="L197" i="67" s="1"/>
  <c r="Q197" i="67" s="1"/>
  <c r="I206" i="67"/>
  <c r="L206" i="67" s="1"/>
  <c r="Q206" i="67" s="1"/>
  <c r="P207" i="67"/>
  <c r="P215" i="67"/>
  <c r="I222" i="67"/>
  <c r="L222" i="67" s="1"/>
  <c r="Q222" i="67" s="1"/>
  <c r="I225" i="67"/>
  <c r="L225" i="67" s="1"/>
  <c r="Q225" i="67" s="1"/>
  <c r="I230" i="67"/>
  <c r="L230" i="67" s="1"/>
  <c r="Q230" i="67" s="1"/>
  <c r="I238" i="67"/>
  <c r="L238" i="67" s="1"/>
  <c r="Q238" i="67" s="1"/>
  <c r="P239" i="67"/>
  <c r="I241" i="67"/>
  <c r="L241" i="67" s="1"/>
  <c r="Q241" i="67" s="1"/>
  <c r="I246" i="67"/>
  <c r="L246" i="67" s="1"/>
  <c r="Q246" i="67" s="1"/>
  <c r="I249" i="67"/>
  <c r="L249" i="67" s="1"/>
  <c r="Q249" i="67" s="1"/>
  <c r="I282" i="67"/>
  <c r="L282" i="67" s="1"/>
  <c r="Q282" i="67" s="1"/>
  <c r="I17" i="67"/>
  <c r="L17" i="67" s="1"/>
  <c r="I9" i="67"/>
  <c r="L9" i="67" s="1"/>
  <c r="Q9" i="67" s="1"/>
  <c r="I13" i="67"/>
  <c r="L13" i="67" s="1"/>
  <c r="Q13" i="67" s="1"/>
  <c r="I46" i="67"/>
  <c r="L46" i="67" s="1"/>
  <c r="Q46" i="67" s="1"/>
  <c r="P47" i="67"/>
  <c r="I49" i="67"/>
  <c r="L49" i="67" s="1"/>
  <c r="Q49" i="67" s="1"/>
  <c r="I52" i="67"/>
  <c r="L52" i="67" s="1"/>
  <c r="Q52" i="67" s="1"/>
  <c r="I54" i="67"/>
  <c r="L54" i="67" s="1"/>
  <c r="Q54" i="67" s="1"/>
  <c r="P55" i="67"/>
  <c r="I57" i="67"/>
  <c r="L57" i="67" s="1"/>
  <c r="Q57" i="67" s="1"/>
  <c r="I78" i="67"/>
  <c r="L78" i="67" s="1"/>
  <c r="Q78" i="67" s="1"/>
  <c r="I81" i="67"/>
  <c r="L81" i="67" s="1"/>
  <c r="Q81" i="67" s="1"/>
  <c r="I84" i="67"/>
  <c r="L84" i="67" s="1"/>
  <c r="I89" i="67"/>
  <c r="L89" i="67" s="1"/>
  <c r="Q89" i="67" s="1"/>
  <c r="I92" i="67"/>
  <c r="L92" i="67" s="1"/>
  <c r="I94" i="67"/>
  <c r="L94" i="67" s="1"/>
  <c r="Q94" i="67" s="1"/>
  <c r="I101" i="67"/>
  <c r="L101" i="67" s="1"/>
  <c r="Q101" i="67" s="1"/>
  <c r="F129" i="67"/>
  <c r="I129" i="67" s="1"/>
  <c r="L129" i="67" s="1"/>
  <c r="Q129" i="67" s="1"/>
  <c r="I134" i="67"/>
  <c r="L134" i="67" s="1"/>
  <c r="Q134" i="67" s="1"/>
  <c r="I146" i="67"/>
  <c r="L146" i="67" s="1"/>
  <c r="Q146" i="67" s="1"/>
  <c r="I153" i="67"/>
  <c r="L153" i="67" s="1"/>
  <c r="Q153" i="67" s="1"/>
  <c r="I170" i="67"/>
  <c r="L170" i="67" s="1"/>
  <c r="Q170" i="67" s="1"/>
  <c r="I178" i="67"/>
  <c r="L178" i="67" s="1"/>
  <c r="Q178" i="67" s="1"/>
  <c r="P179" i="67"/>
  <c r="I181" i="67"/>
  <c r="L181" i="67" s="1"/>
  <c r="Q181" i="67" s="1"/>
  <c r="I202" i="67"/>
  <c r="L202" i="67" s="1"/>
  <c r="Q202" i="67" s="1"/>
  <c r="I233" i="67"/>
  <c r="L233" i="67" s="1"/>
  <c r="Q233" i="67" s="1"/>
  <c r="I254" i="67"/>
  <c r="L254" i="67" s="1"/>
  <c r="Q254" i="67" s="1"/>
  <c r="P255" i="67"/>
  <c r="I257" i="67"/>
  <c r="L257" i="67" s="1"/>
  <c r="Q257" i="67" s="1"/>
  <c r="I266" i="67"/>
  <c r="L266" i="67" s="1"/>
  <c r="Q266" i="67" s="1"/>
  <c r="I270" i="67"/>
  <c r="L270" i="67" s="1"/>
  <c r="Q270" i="67" s="1"/>
  <c r="I273" i="67"/>
  <c r="L273" i="67" s="1"/>
  <c r="Q273" i="67" s="1"/>
  <c r="I278" i="67"/>
  <c r="L278" i="67" s="1"/>
  <c r="Q278" i="67" s="1"/>
  <c r="P279" i="67"/>
  <c r="I22" i="67"/>
  <c r="I26" i="67"/>
  <c r="L26" i="67" s="1"/>
  <c r="Q26" i="67" s="1"/>
  <c r="I29" i="67"/>
  <c r="L29" i="67" s="1"/>
  <c r="Q29" i="67" s="1"/>
  <c r="I32" i="67"/>
  <c r="L32" i="67" s="1"/>
  <c r="Q32" i="67" s="1"/>
  <c r="I34" i="67"/>
  <c r="L34" i="67" s="1"/>
  <c r="Q34" i="67" s="1"/>
  <c r="I37" i="67"/>
  <c r="L37" i="67" s="1"/>
  <c r="Q37" i="67" s="1"/>
  <c r="I40" i="67"/>
  <c r="L40" i="67" s="1"/>
  <c r="Q40" i="67" s="1"/>
  <c r="I42" i="67"/>
  <c r="L42" i="67" s="1"/>
  <c r="Q42" i="67" s="1"/>
  <c r="I62" i="67"/>
  <c r="L62" i="67" s="1"/>
  <c r="Q62" i="67" s="1"/>
  <c r="I65" i="67"/>
  <c r="L65" i="67" s="1"/>
  <c r="Q65" i="67" s="1"/>
  <c r="I70" i="67"/>
  <c r="L70" i="67" s="1"/>
  <c r="Q70" i="67" s="1"/>
  <c r="I73" i="67"/>
  <c r="L73" i="67" s="1"/>
  <c r="Q73" i="67" s="1"/>
  <c r="I86" i="67"/>
  <c r="L86" i="67" s="1"/>
  <c r="Q86" i="67" s="1"/>
  <c r="I105" i="67"/>
  <c r="L105" i="67" s="1"/>
  <c r="Q105" i="67" s="1"/>
  <c r="I110" i="67"/>
  <c r="I114" i="67"/>
  <c r="L114" i="67" s="1"/>
  <c r="Q114" i="67" s="1"/>
  <c r="I117" i="67"/>
  <c r="L117" i="67" s="1"/>
  <c r="Q117" i="67" s="1"/>
  <c r="I125" i="67"/>
  <c r="L125" i="67" s="1"/>
  <c r="Q125" i="67" s="1"/>
  <c r="I142" i="67"/>
  <c r="L142" i="67" s="1"/>
  <c r="Q142" i="67" s="1"/>
  <c r="I157" i="67"/>
  <c r="L157" i="67" s="1"/>
  <c r="Q157" i="67" s="1"/>
  <c r="I161" i="67"/>
  <c r="L161" i="67" s="1"/>
  <c r="Q161" i="67" s="1"/>
  <c r="I166" i="67"/>
  <c r="L166" i="67" s="1"/>
  <c r="Q166" i="67" s="1"/>
  <c r="I169" i="67"/>
  <c r="L169" i="67" s="1"/>
  <c r="Q169" i="67" s="1"/>
  <c r="I173" i="67"/>
  <c r="L173" i="67" s="1"/>
  <c r="Q173" i="67" s="1"/>
  <c r="I190" i="67"/>
  <c r="L190" i="67" s="1"/>
  <c r="Q190" i="67" s="1"/>
  <c r="I193" i="67"/>
  <c r="L193" i="67" s="1"/>
  <c r="Q193" i="67" s="1"/>
  <c r="I210" i="67"/>
  <c r="L210" i="67" s="1"/>
  <c r="Q210" i="67" s="1"/>
  <c r="I213" i="67"/>
  <c r="L213" i="67" s="1"/>
  <c r="Q213" i="67" s="1"/>
  <c r="I226" i="67"/>
  <c r="L226" i="67" s="1"/>
  <c r="Q226" i="67" s="1"/>
  <c r="I229" i="67"/>
  <c r="L229" i="67" s="1"/>
  <c r="Q229" i="67" s="1"/>
  <c r="I237" i="67"/>
  <c r="L237" i="67" s="1"/>
  <c r="Q237" i="67" s="1"/>
  <c r="I242" i="67"/>
  <c r="L242" i="67" s="1"/>
  <c r="Q242" i="67" s="1"/>
  <c r="I245" i="67"/>
  <c r="L245" i="67" s="1"/>
  <c r="Q245" i="67" s="1"/>
  <c r="I281" i="67"/>
  <c r="L281" i="67" s="1"/>
  <c r="Q281" i="67" s="1"/>
  <c r="I276" i="67"/>
  <c r="L276" i="67" s="1"/>
  <c r="Q276" i="67" s="1"/>
  <c r="I272" i="67"/>
  <c r="L272" i="67" s="1"/>
  <c r="I268" i="67"/>
  <c r="L268" i="67" s="1"/>
  <c r="Q268" i="67" s="1"/>
  <c r="I264" i="67"/>
  <c r="L264" i="67" s="1"/>
  <c r="I260" i="67"/>
  <c r="L260" i="67" s="1"/>
  <c r="I256" i="67"/>
  <c r="L256" i="67" s="1"/>
  <c r="Q256" i="67" s="1"/>
  <c r="I252" i="67"/>
  <c r="L252" i="67" s="1"/>
  <c r="I248" i="67"/>
  <c r="L248" i="67" s="1"/>
  <c r="I244" i="67"/>
  <c r="L244" i="67" s="1"/>
  <c r="Q244" i="67" s="1"/>
  <c r="I240" i="67"/>
  <c r="L240" i="67" s="1"/>
  <c r="Q240" i="67" s="1"/>
  <c r="I236" i="67"/>
  <c r="L236" i="67" s="1"/>
  <c r="Q236" i="67" s="1"/>
  <c r="I232" i="67"/>
  <c r="L232" i="67" s="1"/>
  <c r="Q232" i="67" s="1"/>
  <c r="I228" i="67"/>
  <c r="L228" i="67" s="1"/>
  <c r="Q228" i="67" s="1"/>
  <c r="I224" i="67"/>
  <c r="L224" i="67" s="1"/>
  <c r="Q224" i="67" s="1"/>
  <c r="I220" i="67"/>
  <c r="L220" i="67" s="1"/>
  <c r="Q220" i="67" s="1"/>
  <c r="I216" i="67"/>
  <c r="L216" i="67" s="1"/>
  <c r="I212" i="67"/>
  <c r="L212" i="67" s="1"/>
  <c r="I208" i="67"/>
  <c r="L208" i="67" s="1"/>
  <c r="Q208" i="67" s="1"/>
  <c r="I204" i="67"/>
  <c r="L204" i="67" s="1"/>
  <c r="Q204" i="67" s="1"/>
  <c r="I200" i="67"/>
  <c r="L200" i="67" s="1"/>
  <c r="Q200" i="67" s="1"/>
  <c r="I196" i="67"/>
  <c r="L196" i="67" s="1"/>
  <c r="Q196" i="67" s="1"/>
  <c r="I192" i="67"/>
  <c r="L192" i="67" s="1"/>
  <c r="I188" i="67"/>
  <c r="L188" i="67" s="1"/>
  <c r="Q188" i="67" s="1"/>
  <c r="I184" i="67"/>
  <c r="L184" i="67" s="1"/>
  <c r="Q184" i="67" s="1"/>
  <c r="I180" i="67"/>
  <c r="L180" i="67" s="1"/>
  <c r="I176" i="67"/>
  <c r="L176" i="67" s="1"/>
  <c r="Q176" i="67" s="1"/>
  <c r="I172" i="67"/>
  <c r="L172" i="67" s="1"/>
  <c r="Q172" i="67" s="1"/>
  <c r="I168" i="67"/>
  <c r="L168" i="67" s="1"/>
  <c r="L160" i="67"/>
  <c r="I156" i="67"/>
  <c r="L156" i="67" s="1"/>
  <c r="Q156" i="67" s="1"/>
  <c r="I152" i="67"/>
  <c r="L152" i="67" s="1"/>
  <c r="Q152" i="67" s="1"/>
  <c r="I148" i="67"/>
  <c r="L148" i="67" s="1"/>
  <c r="Q148" i="67" s="1"/>
  <c r="I144" i="67"/>
  <c r="L144" i="67" s="1"/>
  <c r="Q144" i="67" s="1"/>
  <c r="I140" i="67"/>
  <c r="L140" i="67" s="1"/>
  <c r="I136" i="67"/>
  <c r="L136" i="67" s="1"/>
  <c r="Q136" i="67" s="1"/>
  <c r="I132" i="67"/>
  <c r="L132" i="67" s="1"/>
  <c r="Q132" i="67" s="1"/>
  <c r="I128" i="67"/>
  <c r="L128" i="67" s="1"/>
  <c r="Q128" i="67" s="1"/>
  <c r="I124" i="67"/>
  <c r="L124" i="67" s="1"/>
  <c r="Q124" i="67" s="1"/>
  <c r="I120" i="67"/>
  <c r="L120" i="67" s="1"/>
  <c r="Q120" i="67" s="1"/>
  <c r="I116" i="67"/>
  <c r="L116" i="67" s="1"/>
  <c r="Q116" i="67" s="1"/>
  <c r="I112" i="67"/>
  <c r="L112" i="67" s="1"/>
  <c r="Q112" i="67" s="1"/>
  <c r="I104" i="67"/>
  <c r="L104" i="67" s="1"/>
  <c r="Q104" i="67" s="1"/>
  <c r="I100" i="67"/>
  <c r="L100" i="67" s="1"/>
  <c r="L15" i="67"/>
  <c r="L72" i="67"/>
  <c r="N11" i="67"/>
  <c r="P11" i="67" s="1"/>
  <c r="L35" i="67"/>
  <c r="L48" i="67"/>
  <c r="L56" i="67"/>
  <c r="L60" i="67"/>
  <c r="L64" i="67"/>
  <c r="L68" i="67"/>
  <c r="L80" i="67"/>
  <c r="Q149" i="67"/>
  <c r="P183" i="67"/>
  <c r="P187" i="67"/>
  <c r="P203" i="67"/>
  <c r="Q209" i="67"/>
  <c r="L36" i="67"/>
  <c r="Q36" i="67" s="1"/>
  <c r="L12" i="67"/>
  <c r="Q12" i="67" s="1"/>
  <c r="L20" i="67"/>
  <c r="Q20" i="67" s="1"/>
  <c r="L4" i="67"/>
  <c r="Q4" i="67" s="1"/>
  <c r="P8" i="67"/>
  <c r="N15" i="67"/>
  <c r="P15" i="67" s="1"/>
  <c r="L16" i="67"/>
  <c r="Q16" i="67" s="1"/>
  <c r="L24" i="67"/>
  <c r="Q24" i="67" s="1"/>
  <c r="L28" i="67"/>
  <c r="Q28" i="67" s="1"/>
  <c r="P83" i="67"/>
  <c r="P99" i="67"/>
  <c r="P111" i="67"/>
  <c r="P119" i="67"/>
  <c r="P199" i="67"/>
  <c r="Q205" i="67"/>
  <c r="Q262" i="67"/>
  <c r="Q269" i="67"/>
  <c r="L8" i="67"/>
  <c r="L44" i="67"/>
  <c r="Q44" i="67" s="1"/>
  <c r="P79" i="67"/>
  <c r="P135" i="67"/>
  <c r="L76" i="67"/>
  <c r="L239" i="67"/>
  <c r="Q239" i="67" s="1"/>
  <c r="L43" i="67"/>
  <c r="L27" i="67"/>
  <c r="Q164" i="67"/>
  <c r="Q218" i="67"/>
  <c r="Q221" i="67"/>
  <c r="Q18" i="67"/>
  <c r="Q97" i="67"/>
  <c r="P171" i="67"/>
  <c r="Q250" i="67"/>
  <c r="G7" i="67"/>
  <c r="L187" i="67"/>
  <c r="L127" i="67"/>
  <c r="Q127" i="67" s="1"/>
  <c r="L135" i="67"/>
  <c r="L131" i="67"/>
  <c r="L19" i="67"/>
  <c r="L11" i="67"/>
  <c r="P19" i="67"/>
  <c r="L31" i="67"/>
  <c r="L111" i="67"/>
  <c r="G155" i="67"/>
  <c r="F155" i="67" s="1"/>
  <c r="P17" i="67"/>
  <c r="F23" i="67"/>
  <c r="F39" i="67"/>
  <c r="F55" i="67"/>
  <c r="I55" i="67" s="1"/>
  <c r="F71" i="67"/>
  <c r="I71" i="67" s="1"/>
  <c r="P87" i="67"/>
  <c r="G119" i="67"/>
  <c r="F119" i="67" s="1"/>
  <c r="L151" i="67"/>
  <c r="G103" i="67"/>
  <c r="F103" i="67" s="1"/>
  <c r="I103" i="67" s="1"/>
  <c r="G75" i="67"/>
  <c r="F75" i="67" s="1"/>
  <c r="I75" i="67" s="1"/>
  <c r="F79" i="67"/>
  <c r="I79" i="67" s="1"/>
  <c r="L115" i="67"/>
  <c r="Q115" i="67" s="1"/>
  <c r="F5" i="67"/>
  <c r="G87" i="67"/>
  <c r="F87" i="67" s="1"/>
  <c r="I87" i="67" s="1"/>
  <c r="F95" i="67"/>
  <c r="I95" i="67" s="1"/>
  <c r="G139" i="67"/>
  <c r="F139" i="67" s="1"/>
  <c r="F147" i="67"/>
  <c r="G207" i="67"/>
  <c r="F207" i="67" s="1"/>
  <c r="L203" i="67"/>
  <c r="G235" i="67"/>
  <c r="F235" i="67" s="1"/>
  <c r="L283" i="67"/>
  <c r="F91" i="67"/>
  <c r="I91" i="67" s="1"/>
  <c r="F107" i="67"/>
  <c r="F123" i="67"/>
  <c r="F143" i="67"/>
  <c r="I143" i="67" s="1"/>
  <c r="F159" i="67"/>
  <c r="G175" i="67"/>
  <c r="F175" i="67" s="1"/>
  <c r="L271" i="67"/>
  <c r="F163" i="67"/>
  <c r="I163" i="67" s="1"/>
  <c r="F167" i="67"/>
  <c r="G191" i="67"/>
  <c r="F191" i="67" s="1"/>
  <c r="F199" i="67"/>
  <c r="L247" i="67"/>
  <c r="G275" i="67"/>
  <c r="F275" i="67" s="1"/>
  <c r="I275" i="67" s="1"/>
  <c r="L279" i="67"/>
  <c r="F179" i="67"/>
  <c r="F195" i="67"/>
  <c r="I195" i="67" s="1"/>
  <c r="G215" i="67"/>
  <c r="F215" i="67" s="1"/>
  <c r="I215" i="67" s="1"/>
  <c r="L223" i="67"/>
  <c r="P223" i="67"/>
  <c r="L227" i="67"/>
  <c r="Q227" i="67" s="1"/>
  <c r="P243" i="67"/>
  <c r="G259" i="67"/>
  <c r="F259" i="67" s="1"/>
  <c r="F211" i="67"/>
  <c r="L231" i="67"/>
  <c r="L243" i="67"/>
  <c r="P247" i="67"/>
  <c r="P267" i="67"/>
  <c r="P271" i="67"/>
  <c r="P283" i="67"/>
  <c r="R284" i="66"/>
  <c r="L22" i="67" l="1"/>
  <c r="Q22" i="67" s="1"/>
  <c r="L30" i="67"/>
  <c r="Q30" i="67" s="1"/>
  <c r="Q31" i="67" s="1"/>
  <c r="L186" i="67"/>
  <c r="Q186" i="67" s="1"/>
  <c r="Q187" i="67" s="1"/>
  <c r="L110" i="67"/>
  <c r="Q110" i="67" s="1"/>
  <c r="L82" i="67"/>
  <c r="Q82" i="67" s="1"/>
  <c r="Q151" i="67"/>
  <c r="Q279" i="67"/>
  <c r="Q203" i="67"/>
  <c r="Q35" i="67"/>
  <c r="Q96" i="67"/>
  <c r="Q99" i="67" s="1"/>
  <c r="L99" i="67"/>
  <c r="Q53" i="67"/>
  <c r="Q55" i="67" s="1"/>
  <c r="L55" i="67"/>
  <c r="L95" i="67"/>
  <c r="Q92" i="67"/>
  <c r="Q95" i="67" s="1"/>
  <c r="L87" i="67"/>
  <c r="Q87" i="67" s="1"/>
  <c r="Q84" i="67"/>
  <c r="Q88" i="67"/>
  <c r="L91" i="67"/>
  <c r="Q91" i="67" s="1"/>
  <c r="I259" i="67"/>
  <c r="L259" i="67" s="1"/>
  <c r="I199" i="67"/>
  <c r="L199" i="67" s="1"/>
  <c r="Q199" i="67" s="1"/>
  <c r="I159" i="67"/>
  <c r="L159" i="67" s="1"/>
  <c r="I23" i="67"/>
  <c r="L23" i="67" s="1"/>
  <c r="Q23" i="67" s="1"/>
  <c r="I191" i="67"/>
  <c r="L191" i="67" s="1"/>
  <c r="Q191" i="67" s="1"/>
  <c r="I207" i="67"/>
  <c r="L207" i="67" s="1"/>
  <c r="Q207" i="67" s="1"/>
  <c r="Q17" i="67"/>
  <c r="Q43" i="67"/>
  <c r="I211" i="67"/>
  <c r="L211" i="67" s="1"/>
  <c r="Q211" i="67" s="1"/>
  <c r="I167" i="67"/>
  <c r="L167" i="67" s="1"/>
  <c r="I123" i="67"/>
  <c r="L123" i="67" s="1"/>
  <c r="Q123" i="67" s="1"/>
  <c r="I147" i="67"/>
  <c r="L147" i="67" s="1"/>
  <c r="Q147" i="67" s="1"/>
  <c r="I5" i="67"/>
  <c r="L5" i="67" s="1"/>
  <c r="Q5" i="67" s="1"/>
  <c r="Q7" i="67" s="1"/>
  <c r="I119" i="67"/>
  <c r="L119" i="67" s="1"/>
  <c r="Q119" i="67" s="1"/>
  <c r="I155" i="67"/>
  <c r="L155" i="67" s="1"/>
  <c r="Q155" i="67" s="1"/>
  <c r="I179" i="67"/>
  <c r="L179" i="67" s="1"/>
  <c r="Q179" i="67" s="1"/>
  <c r="I175" i="67"/>
  <c r="L175" i="67" s="1"/>
  <c r="Q175" i="67" s="1"/>
  <c r="I107" i="67"/>
  <c r="L107" i="67" s="1"/>
  <c r="Q107" i="67" s="1"/>
  <c r="I235" i="67"/>
  <c r="L235" i="67" s="1"/>
  <c r="Q235" i="67" s="1"/>
  <c r="I139" i="67"/>
  <c r="L139" i="67" s="1"/>
  <c r="Q139" i="67" s="1"/>
  <c r="I39" i="67"/>
  <c r="L39" i="67" s="1"/>
  <c r="Q39" i="67" s="1"/>
  <c r="Q111" i="67"/>
  <c r="Q243" i="67"/>
  <c r="Q259" i="67"/>
  <c r="L275" i="67"/>
  <c r="Q272" i="67"/>
  <c r="Q275" i="67" s="1"/>
  <c r="L267" i="67"/>
  <c r="Q264" i="67"/>
  <c r="Q267" i="67" s="1"/>
  <c r="Q260" i="67"/>
  <c r="L263" i="67"/>
  <c r="Q263" i="67" s="1"/>
  <c r="Q252" i="67"/>
  <c r="L255" i="67"/>
  <c r="Q255" i="67" s="1"/>
  <c r="Q248" i="67"/>
  <c r="L251" i="67"/>
  <c r="L219" i="67"/>
  <c r="Q219" i="67" s="1"/>
  <c r="Q216" i="67"/>
  <c r="Q212" i="67"/>
  <c r="Q215" i="67" s="1"/>
  <c r="L215" i="67"/>
  <c r="Q192" i="67"/>
  <c r="Q195" i="67" s="1"/>
  <c r="L195" i="67"/>
  <c r="Q180" i="67"/>
  <c r="L183" i="67"/>
  <c r="Q183" i="67" s="1"/>
  <c r="Q168" i="67"/>
  <c r="Q171" i="67" s="1"/>
  <c r="L171" i="67"/>
  <c r="L163" i="67"/>
  <c r="Q163" i="67" s="1"/>
  <c r="Q160" i="67"/>
  <c r="Q159" i="67"/>
  <c r="Q140" i="67"/>
  <c r="Q143" i="67" s="1"/>
  <c r="L143" i="67"/>
  <c r="Q135" i="67"/>
  <c r="Q131" i="67"/>
  <c r="L103" i="67"/>
  <c r="Q100" i="67"/>
  <c r="Q103" i="67" s="1"/>
  <c r="Q27" i="67"/>
  <c r="L47" i="67"/>
  <c r="Q231" i="67"/>
  <c r="Q8" i="67"/>
  <c r="Q11" i="67" s="1"/>
  <c r="Q64" i="67"/>
  <c r="Q67" i="67" s="1"/>
  <c r="L67" i="67"/>
  <c r="Q60" i="67"/>
  <c r="Q63" i="67" s="1"/>
  <c r="L63" i="67"/>
  <c r="Q80" i="67"/>
  <c r="L83" i="67"/>
  <c r="Q56" i="67"/>
  <c r="Q59" i="67" s="1"/>
  <c r="L59" i="67"/>
  <c r="L71" i="67"/>
  <c r="Q68" i="67"/>
  <c r="Q71" i="67" s="1"/>
  <c r="L51" i="67"/>
  <c r="Q48" i="67"/>
  <c r="Q51" i="67" s="1"/>
  <c r="Q72" i="67"/>
  <c r="Q75" i="67" s="1"/>
  <c r="L75" i="67"/>
  <c r="Q76" i="67"/>
  <c r="Q79" i="67" s="1"/>
  <c r="L79" i="67"/>
  <c r="Q15" i="67"/>
  <c r="Q167" i="67"/>
  <c r="Q19" i="67"/>
  <c r="Q223" i="67"/>
  <c r="Q247" i="67"/>
  <c r="Q271" i="67"/>
  <c r="Q47" i="67"/>
  <c r="Q251" i="67"/>
  <c r="Q283" i="67"/>
  <c r="F7" i="67"/>
  <c r="P284" i="67"/>
  <c r="G46" i="66"/>
  <c r="P66" i="66"/>
  <c r="P41" i="66"/>
  <c r="P42" i="66"/>
  <c r="P40" i="66"/>
  <c r="O283" i="66"/>
  <c r="N283" i="66"/>
  <c r="M283" i="66"/>
  <c r="K283" i="66"/>
  <c r="J283" i="66"/>
  <c r="H283" i="66"/>
  <c r="E283" i="66"/>
  <c r="G283" i="66" s="1"/>
  <c r="D283" i="66"/>
  <c r="C283" i="66"/>
  <c r="P282" i="66"/>
  <c r="G282" i="66"/>
  <c r="F282" i="66" s="1"/>
  <c r="I282" i="66" s="1"/>
  <c r="L282" i="66" s="1"/>
  <c r="P281" i="66"/>
  <c r="G281" i="66"/>
  <c r="F281" i="66" s="1"/>
  <c r="I281" i="66" s="1"/>
  <c r="L281" i="66" s="1"/>
  <c r="P280" i="66"/>
  <c r="G280" i="66"/>
  <c r="F280" i="66" s="1"/>
  <c r="I280" i="66" s="1"/>
  <c r="L280" i="66" s="1"/>
  <c r="O279" i="66"/>
  <c r="N279" i="66"/>
  <c r="M279" i="66"/>
  <c r="K279" i="66"/>
  <c r="J279" i="66"/>
  <c r="H279" i="66"/>
  <c r="E279" i="66"/>
  <c r="D279" i="66"/>
  <c r="C279" i="66"/>
  <c r="P278" i="66"/>
  <c r="G278" i="66"/>
  <c r="F278" i="66" s="1"/>
  <c r="I278" i="66" s="1"/>
  <c r="L278" i="66" s="1"/>
  <c r="P277" i="66"/>
  <c r="G277" i="66"/>
  <c r="F277" i="66" s="1"/>
  <c r="I277" i="66" s="1"/>
  <c r="L277" i="66" s="1"/>
  <c r="P276" i="66"/>
  <c r="G276" i="66"/>
  <c r="F276" i="66" s="1"/>
  <c r="I276" i="66" s="1"/>
  <c r="L276" i="66" s="1"/>
  <c r="O275" i="66"/>
  <c r="N275" i="66"/>
  <c r="M275" i="66"/>
  <c r="K275" i="66"/>
  <c r="J275" i="66"/>
  <c r="H275" i="66"/>
  <c r="E275" i="66"/>
  <c r="D275" i="66"/>
  <c r="C275" i="66"/>
  <c r="P274" i="66"/>
  <c r="G274" i="66"/>
  <c r="F274" i="66" s="1"/>
  <c r="I274" i="66" s="1"/>
  <c r="L274" i="66" s="1"/>
  <c r="P273" i="66"/>
  <c r="G273" i="66"/>
  <c r="F273" i="66" s="1"/>
  <c r="I273" i="66" s="1"/>
  <c r="L273" i="66" s="1"/>
  <c r="P272" i="66"/>
  <c r="G272" i="66"/>
  <c r="F272" i="66" s="1"/>
  <c r="I272" i="66" s="1"/>
  <c r="L272" i="66" s="1"/>
  <c r="Q272" i="66" s="1"/>
  <c r="O271" i="66"/>
  <c r="N271" i="66"/>
  <c r="M271" i="66"/>
  <c r="K271" i="66"/>
  <c r="J271" i="66"/>
  <c r="H271" i="66"/>
  <c r="E271" i="66"/>
  <c r="G271" i="66" s="1"/>
  <c r="D271" i="66"/>
  <c r="C271" i="66"/>
  <c r="P270" i="66"/>
  <c r="G270" i="66"/>
  <c r="F270" i="66" s="1"/>
  <c r="I270" i="66" s="1"/>
  <c r="L270" i="66" s="1"/>
  <c r="P269" i="66"/>
  <c r="G269" i="66"/>
  <c r="F269" i="66" s="1"/>
  <c r="I269" i="66" s="1"/>
  <c r="L269" i="66" s="1"/>
  <c r="P268" i="66"/>
  <c r="G268" i="66"/>
  <c r="F268" i="66" s="1"/>
  <c r="I268" i="66" s="1"/>
  <c r="L268" i="66" s="1"/>
  <c r="O267" i="66"/>
  <c r="N267" i="66"/>
  <c r="M267" i="66"/>
  <c r="K267" i="66"/>
  <c r="J267" i="66"/>
  <c r="H267" i="66"/>
  <c r="E267" i="66"/>
  <c r="G267" i="66" s="1"/>
  <c r="F267" i="66" s="1"/>
  <c r="D267" i="66"/>
  <c r="C267" i="66"/>
  <c r="P266" i="66"/>
  <c r="G266" i="66"/>
  <c r="F266" i="66" s="1"/>
  <c r="I266" i="66" s="1"/>
  <c r="L266" i="66" s="1"/>
  <c r="P265" i="66"/>
  <c r="G265" i="66"/>
  <c r="F265" i="66" s="1"/>
  <c r="I265" i="66" s="1"/>
  <c r="L265" i="66" s="1"/>
  <c r="P264" i="66"/>
  <c r="G264" i="66"/>
  <c r="F264" i="66" s="1"/>
  <c r="I264" i="66" s="1"/>
  <c r="L264" i="66" s="1"/>
  <c r="O263" i="66"/>
  <c r="N263" i="66"/>
  <c r="M263" i="66"/>
  <c r="K263" i="66"/>
  <c r="J263" i="66"/>
  <c r="H263" i="66"/>
  <c r="E263" i="66"/>
  <c r="G263" i="66" s="1"/>
  <c r="D263" i="66"/>
  <c r="C263" i="66"/>
  <c r="P262" i="66"/>
  <c r="G262" i="66"/>
  <c r="F262" i="66" s="1"/>
  <c r="I262" i="66" s="1"/>
  <c r="L262" i="66" s="1"/>
  <c r="P261" i="66"/>
  <c r="G261" i="66"/>
  <c r="F261" i="66" s="1"/>
  <c r="I261" i="66" s="1"/>
  <c r="L261" i="66" s="1"/>
  <c r="P260" i="66"/>
  <c r="G260" i="66"/>
  <c r="F260" i="66" s="1"/>
  <c r="I260" i="66" s="1"/>
  <c r="L260" i="66" s="1"/>
  <c r="O259" i="66"/>
  <c r="N259" i="66"/>
  <c r="M259" i="66"/>
  <c r="K259" i="66"/>
  <c r="J259" i="66"/>
  <c r="H259" i="66"/>
  <c r="E259" i="66"/>
  <c r="D259" i="66"/>
  <c r="C259" i="66"/>
  <c r="P258" i="66"/>
  <c r="G258" i="66"/>
  <c r="F258" i="66" s="1"/>
  <c r="I258" i="66" s="1"/>
  <c r="L258" i="66" s="1"/>
  <c r="P257" i="66"/>
  <c r="G257" i="66"/>
  <c r="F257" i="66" s="1"/>
  <c r="I257" i="66" s="1"/>
  <c r="L257" i="66" s="1"/>
  <c r="P256" i="66"/>
  <c r="G256" i="66"/>
  <c r="F256" i="66" s="1"/>
  <c r="I256" i="66" s="1"/>
  <c r="L256" i="66" s="1"/>
  <c r="O255" i="66"/>
  <c r="N255" i="66"/>
  <c r="M255" i="66"/>
  <c r="K255" i="66"/>
  <c r="J255" i="66"/>
  <c r="H255" i="66"/>
  <c r="E255" i="66"/>
  <c r="G255" i="66" s="1"/>
  <c r="D255" i="66"/>
  <c r="C255" i="66"/>
  <c r="P254" i="66"/>
  <c r="G254" i="66"/>
  <c r="F254" i="66" s="1"/>
  <c r="I254" i="66" s="1"/>
  <c r="L254" i="66" s="1"/>
  <c r="P253" i="66"/>
  <c r="G253" i="66"/>
  <c r="F253" i="66" s="1"/>
  <c r="I253" i="66" s="1"/>
  <c r="L253" i="66" s="1"/>
  <c r="P252" i="66"/>
  <c r="G252" i="66"/>
  <c r="F252" i="66" s="1"/>
  <c r="I252" i="66" s="1"/>
  <c r="L252" i="66" s="1"/>
  <c r="O251" i="66"/>
  <c r="N251" i="66"/>
  <c r="M251" i="66"/>
  <c r="K251" i="66"/>
  <c r="J251" i="66"/>
  <c r="H251" i="66"/>
  <c r="E251" i="66"/>
  <c r="G251" i="66" s="1"/>
  <c r="F251" i="66" s="1"/>
  <c r="D251" i="66"/>
  <c r="C251" i="66"/>
  <c r="P250" i="66"/>
  <c r="G250" i="66"/>
  <c r="F250" i="66" s="1"/>
  <c r="I250" i="66" s="1"/>
  <c r="L250" i="66" s="1"/>
  <c r="P249" i="66"/>
  <c r="G249" i="66"/>
  <c r="I249" i="66" s="1"/>
  <c r="L249" i="66" s="1"/>
  <c r="P248" i="66"/>
  <c r="G248" i="66"/>
  <c r="I248" i="66" s="1"/>
  <c r="L248" i="66" s="1"/>
  <c r="O247" i="66"/>
  <c r="N247" i="66"/>
  <c r="M247" i="66"/>
  <c r="K247" i="66"/>
  <c r="J247" i="66"/>
  <c r="H247" i="66"/>
  <c r="E247" i="66"/>
  <c r="D247" i="66"/>
  <c r="C247" i="66"/>
  <c r="P246" i="66"/>
  <c r="G246" i="66"/>
  <c r="F246" i="66" s="1"/>
  <c r="I246" i="66" s="1"/>
  <c r="L246" i="66" s="1"/>
  <c r="P245" i="66"/>
  <c r="G245" i="66"/>
  <c r="F245" i="66" s="1"/>
  <c r="I245" i="66" s="1"/>
  <c r="L245" i="66" s="1"/>
  <c r="P244" i="66"/>
  <c r="G244" i="66"/>
  <c r="F244" i="66" s="1"/>
  <c r="I244" i="66" s="1"/>
  <c r="L244" i="66" s="1"/>
  <c r="O243" i="66"/>
  <c r="N243" i="66"/>
  <c r="M243" i="66"/>
  <c r="K243" i="66"/>
  <c r="J243" i="66"/>
  <c r="H243" i="66"/>
  <c r="E243" i="66"/>
  <c r="D243" i="66"/>
  <c r="C243" i="66"/>
  <c r="P242" i="66"/>
  <c r="G242" i="66"/>
  <c r="F242" i="66" s="1"/>
  <c r="I242" i="66" s="1"/>
  <c r="L242" i="66" s="1"/>
  <c r="P241" i="66"/>
  <c r="G241" i="66"/>
  <c r="F241" i="66" s="1"/>
  <c r="I241" i="66" s="1"/>
  <c r="L241" i="66" s="1"/>
  <c r="P240" i="66"/>
  <c r="G240" i="66"/>
  <c r="F240" i="66" s="1"/>
  <c r="I240" i="66" s="1"/>
  <c r="L240" i="66" s="1"/>
  <c r="O239" i="66"/>
  <c r="N239" i="66"/>
  <c r="M239" i="66"/>
  <c r="K239" i="66"/>
  <c r="J239" i="66"/>
  <c r="H239" i="66"/>
  <c r="E239" i="66"/>
  <c r="G239" i="66" s="1"/>
  <c r="D239" i="66"/>
  <c r="C239" i="66"/>
  <c r="P238" i="66"/>
  <c r="G238" i="66"/>
  <c r="F238" i="66" s="1"/>
  <c r="I238" i="66" s="1"/>
  <c r="L238" i="66" s="1"/>
  <c r="P237" i="66"/>
  <c r="G237" i="66"/>
  <c r="F237" i="66" s="1"/>
  <c r="I237" i="66" s="1"/>
  <c r="L237" i="66" s="1"/>
  <c r="P236" i="66"/>
  <c r="G236" i="66"/>
  <c r="F236" i="66" s="1"/>
  <c r="I236" i="66" s="1"/>
  <c r="L236" i="66" s="1"/>
  <c r="O235" i="66"/>
  <c r="N235" i="66"/>
  <c r="M235" i="66"/>
  <c r="K235" i="66"/>
  <c r="J235" i="66"/>
  <c r="H235" i="66"/>
  <c r="E235" i="66"/>
  <c r="G235" i="66" s="1"/>
  <c r="F235" i="66" s="1"/>
  <c r="D235" i="66"/>
  <c r="C235" i="66"/>
  <c r="P234" i="66"/>
  <c r="G234" i="66"/>
  <c r="F234" i="66" s="1"/>
  <c r="I234" i="66" s="1"/>
  <c r="L234" i="66" s="1"/>
  <c r="P233" i="66"/>
  <c r="G233" i="66"/>
  <c r="F233" i="66" s="1"/>
  <c r="I233" i="66" s="1"/>
  <c r="L233" i="66" s="1"/>
  <c r="P232" i="66"/>
  <c r="G232" i="66"/>
  <c r="F232" i="66" s="1"/>
  <c r="I232" i="66" s="1"/>
  <c r="L232" i="66" s="1"/>
  <c r="O231" i="66"/>
  <c r="N231" i="66"/>
  <c r="M231" i="66"/>
  <c r="K231" i="66"/>
  <c r="J231" i="66"/>
  <c r="H231" i="66"/>
  <c r="E231" i="66"/>
  <c r="G231" i="66" s="1"/>
  <c r="D231" i="66"/>
  <c r="C231" i="66"/>
  <c r="P230" i="66"/>
  <c r="G230" i="66"/>
  <c r="F230" i="66" s="1"/>
  <c r="I230" i="66" s="1"/>
  <c r="L230" i="66" s="1"/>
  <c r="P229" i="66"/>
  <c r="G229" i="66"/>
  <c r="F229" i="66" s="1"/>
  <c r="I229" i="66" s="1"/>
  <c r="L229" i="66" s="1"/>
  <c r="P228" i="66"/>
  <c r="G228" i="66"/>
  <c r="F228" i="66" s="1"/>
  <c r="I228" i="66" s="1"/>
  <c r="L228" i="66" s="1"/>
  <c r="O227" i="66"/>
  <c r="N227" i="66"/>
  <c r="M227" i="66"/>
  <c r="K227" i="66"/>
  <c r="J227" i="66"/>
  <c r="H227" i="66"/>
  <c r="E227" i="66"/>
  <c r="D227" i="66"/>
  <c r="C227" i="66"/>
  <c r="P226" i="66"/>
  <c r="G226" i="66"/>
  <c r="F226" i="66" s="1"/>
  <c r="I226" i="66" s="1"/>
  <c r="L226" i="66" s="1"/>
  <c r="P225" i="66"/>
  <c r="G225" i="66"/>
  <c r="F225" i="66" s="1"/>
  <c r="I225" i="66" s="1"/>
  <c r="L225" i="66" s="1"/>
  <c r="P224" i="66"/>
  <c r="G224" i="66"/>
  <c r="I224" i="66" s="1"/>
  <c r="L224" i="66" s="1"/>
  <c r="O223" i="66"/>
  <c r="N223" i="66"/>
  <c r="M223" i="66"/>
  <c r="K223" i="66"/>
  <c r="J223" i="66"/>
  <c r="H223" i="66"/>
  <c r="E223" i="66"/>
  <c r="G223" i="66" s="1"/>
  <c r="D223" i="66"/>
  <c r="C223" i="66"/>
  <c r="P222" i="66"/>
  <c r="G222" i="66"/>
  <c r="F222" i="66" s="1"/>
  <c r="I222" i="66" s="1"/>
  <c r="L222" i="66" s="1"/>
  <c r="P221" i="66"/>
  <c r="G221" i="66"/>
  <c r="F221" i="66" s="1"/>
  <c r="I221" i="66" s="1"/>
  <c r="L221" i="66" s="1"/>
  <c r="P220" i="66"/>
  <c r="G220" i="66"/>
  <c r="F220" i="66" s="1"/>
  <c r="I220" i="66" s="1"/>
  <c r="L220" i="66" s="1"/>
  <c r="O219" i="66"/>
  <c r="N219" i="66"/>
  <c r="M219" i="66"/>
  <c r="K219" i="66"/>
  <c r="J219" i="66"/>
  <c r="H219" i="66"/>
  <c r="E219" i="66"/>
  <c r="G219" i="66" s="1"/>
  <c r="D219" i="66"/>
  <c r="C219" i="66"/>
  <c r="P218" i="66"/>
  <c r="G218" i="66"/>
  <c r="F218" i="66" s="1"/>
  <c r="I218" i="66" s="1"/>
  <c r="L218" i="66" s="1"/>
  <c r="P217" i="66"/>
  <c r="G217" i="66"/>
  <c r="F217" i="66" s="1"/>
  <c r="I217" i="66" s="1"/>
  <c r="L217" i="66" s="1"/>
  <c r="P216" i="66"/>
  <c r="G216" i="66"/>
  <c r="F216" i="66" s="1"/>
  <c r="I216" i="66" s="1"/>
  <c r="L216" i="66" s="1"/>
  <c r="O215" i="66"/>
  <c r="N215" i="66"/>
  <c r="M215" i="66"/>
  <c r="K215" i="66"/>
  <c r="J215" i="66"/>
  <c r="H215" i="66"/>
  <c r="E215" i="66"/>
  <c r="G215" i="66" s="1"/>
  <c r="F215" i="66" s="1"/>
  <c r="D215" i="66"/>
  <c r="C215" i="66"/>
  <c r="P214" i="66"/>
  <c r="G214" i="66"/>
  <c r="F214" i="66" s="1"/>
  <c r="I214" i="66" s="1"/>
  <c r="L214" i="66" s="1"/>
  <c r="P213" i="66"/>
  <c r="G213" i="66"/>
  <c r="F213" i="66" s="1"/>
  <c r="I213" i="66" s="1"/>
  <c r="L213" i="66" s="1"/>
  <c r="P212" i="66"/>
  <c r="G212" i="66"/>
  <c r="F212" i="66" s="1"/>
  <c r="I212" i="66" s="1"/>
  <c r="L212" i="66" s="1"/>
  <c r="O211" i="66"/>
  <c r="N211" i="66"/>
  <c r="M211" i="66"/>
  <c r="K211" i="66"/>
  <c r="J211" i="66"/>
  <c r="H211" i="66"/>
  <c r="E211" i="66"/>
  <c r="D211" i="66"/>
  <c r="C211" i="66"/>
  <c r="P210" i="66"/>
  <c r="G210" i="66"/>
  <c r="F210" i="66" s="1"/>
  <c r="I210" i="66" s="1"/>
  <c r="L210" i="66" s="1"/>
  <c r="P209" i="66"/>
  <c r="G209" i="66"/>
  <c r="F209" i="66" s="1"/>
  <c r="I209" i="66" s="1"/>
  <c r="L209" i="66" s="1"/>
  <c r="P208" i="66"/>
  <c r="G208" i="66"/>
  <c r="F208" i="66" s="1"/>
  <c r="I208" i="66" s="1"/>
  <c r="L208" i="66" s="1"/>
  <c r="O207" i="66"/>
  <c r="N207" i="66"/>
  <c r="M207" i="66"/>
  <c r="K207" i="66"/>
  <c r="J207" i="66"/>
  <c r="H207" i="66"/>
  <c r="E207" i="66"/>
  <c r="G207" i="66" s="1"/>
  <c r="D207" i="66"/>
  <c r="C207" i="66"/>
  <c r="P206" i="66"/>
  <c r="G206" i="66"/>
  <c r="F206" i="66" s="1"/>
  <c r="I206" i="66" s="1"/>
  <c r="L206" i="66" s="1"/>
  <c r="P205" i="66"/>
  <c r="G205" i="66"/>
  <c r="F205" i="66" s="1"/>
  <c r="I205" i="66" s="1"/>
  <c r="L205" i="66" s="1"/>
  <c r="P204" i="66"/>
  <c r="G204" i="66"/>
  <c r="F204" i="66" s="1"/>
  <c r="I204" i="66" s="1"/>
  <c r="L204" i="66" s="1"/>
  <c r="O203" i="66"/>
  <c r="N203" i="66"/>
  <c r="M203" i="66"/>
  <c r="K203" i="66"/>
  <c r="J203" i="66"/>
  <c r="H203" i="66"/>
  <c r="E203" i="66"/>
  <c r="G203" i="66" s="1"/>
  <c r="F203" i="66" s="1"/>
  <c r="D203" i="66"/>
  <c r="C203" i="66"/>
  <c r="P202" i="66"/>
  <c r="G202" i="66"/>
  <c r="F202" i="66" s="1"/>
  <c r="I202" i="66" s="1"/>
  <c r="L202" i="66" s="1"/>
  <c r="P201" i="66"/>
  <c r="G201" i="66"/>
  <c r="F201" i="66" s="1"/>
  <c r="I201" i="66" s="1"/>
  <c r="L201" i="66" s="1"/>
  <c r="P200" i="66"/>
  <c r="G200" i="66"/>
  <c r="F200" i="66" s="1"/>
  <c r="I200" i="66" s="1"/>
  <c r="L200" i="66" s="1"/>
  <c r="O199" i="66"/>
  <c r="N199" i="66"/>
  <c r="M199" i="66"/>
  <c r="K199" i="66"/>
  <c r="J199" i="66"/>
  <c r="H199" i="66"/>
  <c r="E199" i="66"/>
  <c r="D199" i="66"/>
  <c r="C199" i="66"/>
  <c r="P198" i="66"/>
  <c r="G198" i="66"/>
  <c r="F198" i="66" s="1"/>
  <c r="I198" i="66" s="1"/>
  <c r="L198" i="66" s="1"/>
  <c r="P197" i="66"/>
  <c r="G197" i="66"/>
  <c r="F197" i="66" s="1"/>
  <c r="I197" i="66" s="1"/>
  <c r="L197" i="66" s="1"/>
  <c r="P196" i="66"/>
  <c r="G196" i="66"/>
  <c r="F196" i="66" s="1"/>
  <c r="I196" i="66" s="1"/>
  <c r="L196" i="66" s="1"/>
  <c r="O195" i="66"/>
  <c r="N195" i="66"/>
  <c r="M195" i="66"/>
  <c r="K195" i="66"/>
  <c r="J195" i="66"/>
  <c r="H195" i="66"/>
  <c r="E195" i="66"/>
  <c r="G195" i="66" s="1"/>
  <c r="D195" i="66"/>
  <c r="C195" i="66"/>
  <c r="P194" i="66"/>
  <c r="G194" i="66"/>
  <c r="F194" i="66" s="1"/>
  <c r="I194" i="66" s="1"/>
  <c r="L194" i="66" s="1"/>
  <c r="P193" i="66"/>
  <c r="G193" i="66"/>
  <c r="F193" i="66" s="1"/>
  <c r="I193" i="66" s="1"/>
  <c r="L193" i="66" s="1"/>
  <c r="P192" i="66"/>
  <c r="G192" i="66"/>
  <c r="F192" i="66" s="1"/>
  <c r="I192" i="66" s="1"/>
  <c r="L192" i="66" s="1"/>
  <c r="O191" i="66"/>
  <c r="N191" i="66"/>
  <c r="M191" i="66"/>
  <c r="K191" i="66"/>
  <c r="J191" i="66"/>
  <c r="H191" i="66"/>
  <c r="E191" i="66"/>
  <c r="G191" i="66" s="1"/>
  <c r="F191" i="66" s="1"/>
  <c r="D191" i="66"/>
  <c r="C191" i="66"/>
  <c r="P190" i="66"/>
  <c r="G190" i="66"/>
  <c r="F190" i="66" s="1"/>
  <c r="P189" i="66"/>
  <c r="G189" i="66"/>
  <c r="F189" i="66" s="1"/>
  <c r="I189" i="66" s="1"/>
  <c r="L189" i="66" s="1"/>
  <c r="P188" i="66"/>
  <c r="G188" i="66"/>
  <c r="F188" i="66" s="1"/>
  <c r="I188" i="66" s="1"/>
  <c r="L188" i="66" s="1"/>
  <c r="O187" i="66"/>
  <c r="N187" i="66"/>
  <c r="M187" i="66"/>
  <c r="K187" i="66"/>
  <c r="J187" i="66"/>
  <c r="H187" i="66"/>
  <c r="E187" i="66"/>
  <c r="G187" i="66" s="1"/>
  <c r="D187" i="66"/>
  <c r="C187" i="66"/>
  <c r="P186" i="66"/>
  <c r="G186" i="66"/>
  <c r="F186" i="66" s="1"/>
  <c r="I186" i="66" s="1"/>
  <c r="L186" i="66" s="1"/>
  <c r="P185" i="66"/>
  <c r="G185" i="66"/>
  <c r="F185" i="66" s="1"/>
  <c r="I185" i="66" s="1"/>
  <c r="L185" i="66" s="1"/>
  <c r="P184" i="66"/>
  <c r="G184" i="66"/>
  <c r="F184" i="66" s="1"/>
  <c r="I184" i="66" s="1"/>
  <c r="L184" i="66" s="1"/>
  <c r="O183" i="66"/>
  <c r="N183" i="66"/>
  <c r="M183" i="66"/>
  <c r="K183" i="66"/>
  <c r="J183" i="66"/>
  <c r="H183" i="66"/>
  <c r="E183" i="66"/>
  <c r="D183" i="66"/>
  <c r="C183" i="66"/>
  <c r="P182" i="66"/>
  <c r="G182" i="66"/>
  <c r="F182" i="66" s="1"/>
  <c r="I182" i="66" s="1"/>
  <c r="L182" i="66" s="1"/>
  <c r="P181" i="66"/>
  <c r="G181" i="66"/>
  <c r="F181" i="66" s="1"/>
  <c r="I181" i="66" s="1"/>
  <c r="L181" i="66" s="1"/>
  <c r="P180" i="66"/>
  <c r="G180" i="66"/>
  <c r="F180" i="66" s="1"/>
  <c r="I180" i="66" s="1"/>
  <c r="L180" i="66" s="1"/>
  <c r="O179" i="66"/>
  <c r="N179" i="66"/>
  <c r="M179" i="66"/>
  <c r="K179" i="66"/>
  <c r="J179" i="66"/>
  <c r="H179" i="66"/>
  <c r="E179" i="66"/>
  <c r="G179" i="66" s="1"/>
  <c r="D179" i="66"/>
  <c r="C179" i="66"/>
  <c r="P178" i="66"/>
  <c r="G178" i="66"/>
  <c r="F178" i="66" s="1"/>
  <c r="I178" i="66" s="1"/>
  <c r="L178" i="66" s="1"/>
  <c r="P177" i="66"/>
  <c r="G177" i="66"/>
  <c r="F177" i="66" s="1"/>
  <c r="I177" i="66" s="1"/>
  <c r="L177" i="66" s="1"/>
  <c r="P176" i="66"/>
  <c r="G176" i="66"/>
  <c r="F176" i="66" s="1"/>
  <c r="I176" i="66" s="1"/>
  <c r="L176" i="66" s="1"/>
  <c r="O175" i="66"/>
  <c r="N175" i="66"/>
  <c r="M175" i="66"/>
  <c r="K175" i="66"/>
  <c r="J175" i="66"/>
  <c r="H175" i="66"/>
  <c r="E175" i="66"/>
  <c r="G175" i="66" s="1"/>
  <c r="F175" i="66" s="1"/>
  <c r="D175" i="66"/>
  <c r="C175" i="66"/>
  <c r="P174" i="66"/>
  <c r="G174" i="66"/>
  <c r="F174" i="66" s="1"/>
  <c r="I174" i="66" s="1"/>
  <c r="L174" i="66" s="1"/>
  <c r="P173" i="66"/>
  <c r="G173" i="66"/>
  <c r="F173" i="66" s="1"/>
  <c r="I173" i="66" s="1"/>
  <c r="L173" i="66" s="1"/>
  <c r="P172" i="66"/>
  <c r="G172" i="66"/>
  <c r="F172" i="66" s="1"/>
  <c r="I172" i="66" s="1"/>
  <c r="L172" i="66" s="1"/>
  <c r="O171" i="66"/>
  <c r="N171" i="66"/>
  <c r="M171" i="66"/>
  <c r="K171" i="66"/>
  <c r="J171" i="66"/>
  <c r="H171" i="66"/>
  <c r="E171" i="66"/>
  <c r="D171" i="66"/>
  <c r="C171" i="66"/>
  <c r="P170" i="66"/>
  <c r="G170" i="66"/>
  <c r="F170" i="66" s="1"/>
  <c r="I170" i="66" s="1"/>
  <c r="L170" i="66" s="1"/>
  <c r="P169" i="66"/>
  <c r="G169" i="66"/>
  <c r="F169" i="66" s="1"/>
  <c r="I169" i="66" s="1"/>
  <c r="L169" i="66" s="1"/>
  <c r="P168" i="66"/>
  <c r="G168" i="66"/>
  <c r="F168" i="66" s="1"/>
  <c r="I168" i="66" s="1"/>
  <c r="L168" i="66" s="1"/>
  <c r="O167" i="66"/>
  <c r="N167" i="66"/>
  <c r="M167" i="66"/>
  <c r="K167" i="66"/>
  <c r="J167" i="66"/>
  <c r="H167" i="66"/>
  <c r="E167" i="66"/>
  <c r="G167" i="66" s="1"/>
  <c r="D167" i="66"/>
  <c r="C167" i="66"/>
  <c r="P166" i="66"/>
  <c r="G166" i="66"/>
  <c r="F166" i="66" s="1"/>
  <c r="I166" i="66" s="1"/>
  <c r="L166" i="66" s="1"/>
  <c r="P165" i="66"/>
  <c r="G165" i="66"/>
  <c r="F165" i="66" s="1"/>
  <c r="I165" i="66" s="1"/>
  <c r="L165" i="66" s="1"/>
  <c r="P164" i="66"/>
  <c r="G164" i="66"/>
  <c r="F164" i="66" s="1"/>
  <c r="I164" i="66" s="1"/>
  <c r="L164" i="66" s="1"/>
  <c r="O163" i="66"/>
  <c r="N163" i="66"/>
  <c r="M163" i="66"/>
  <c r="K163" i="66"/>
  <c r="J163" i="66"/>
  <c r="H163" i="66"/>
  <c r="E163" i="66"/>
  <c r="G163" i="66" s="1"/>
  <c r="D163" i="66"/>
  <c r="C163" i="66"/>
  <c r="P162" i="66"/>
  <c r="G162" i="66"/>
  <c r="F162" i="66" s="1"/>
  <c r="I162" i="66" s="1"/>
  <c r="L162" i="66" s="1"/>
  <c r="P161" i="66"/>
  <c r="G161" i="66"/>
  <c r="F161" i="66" s="1"/>
  <c r="I161" i="66" s="1"/>
  <c r="L161" i="66" s="1"/>
  <c r="P160" i="66"/>
  <c r="G160" i="66"/>
  <c r="F160" i="66" s="1"/>
  <c r="I160" i="66" s="1"/>
  <c r="L160" i="66" s="1"/>
  <c r="O159" i="66"/>
  <c r="N159" i="66"/>
  <c r="M159" i="66"/>
  <c r="K159" i="66"/>
  <c r="J159" i="66"/>
  <c r="H159" i="66"/>
  <c r="E159" i="66"/>
  <c r="G159" i="66" s="1"/>
  <c r="F159" i="66" s="1"/>
  <c r="D159" i="66"/>
  <c r="C159" i="66"/>
  <c r="P158" i="66"/>
  <c r="G158" i="66"/>
  <c r="F158" i="66" s="1"/>
  <c r="I158" i="66" s="1"/>
  <c r="L158" i="66" s="1"/>
  <c r="P157" i="66"/>
  <c r="G157" i="66"/>
  <c r="F157" i="66" s="1"/>
  <c r="I157" i="66" s="1"/>
  <c r="L157" i="66" s="1"/>
  <c r="P156" i="66"/>
  <c r="G156" i="66"/>
  <c r="F156" i="66" s="1"/>
  <c r="I156" i="66" s="1"/>
  <c r="L156" i="66" s="1"/>
  <c r="O155" i="66"/>
  <c r="N155" i="66"/>
  <c r="M155" i="66"/>
  <c r="K155" i="66"/>
  <c r="J155" i="66"/>
  <c r="H155" i="66"/>
  <c r="E155" i="66"/>
  <c r="D155" i="66"/>
  <c r="C155" i="66"/>
  <c r="P154" i="66"/>
  <c r="G154" i="66"/>
  <c r="F154" i="66" s="1"/>
  <c r="I154" i="66" s="1"/>
  <c r="L154" i="66" s="1"/>
  <c r="P153" i="66"/>
  <c r="G153" i="66"/>
  <c r="F153" i="66" s="1"/>
  <c r="I153" i="66" s="1"/>
  <c r="L153" i="66" s="1"/>
  <c r="P152" i="66"/>
  <c r="G152" i="66"/>
  <c r="F152" i="66" s="1"/>
  <c r="I152" i="66" s="1"/>
  <c r="L152" i="66" s="1"/>
  <c r="O151" i="66"/>
  <c r="N151" i="66"/>
  <c r="M151" i="66"/>
  <c r="K151" i="66"/>
  <c r="J151" i="66"/>
  <c r="H151" i="66"/>
  <c r="E151" i="66"/>
  <c r="G151" i="66" s="1"/>
  <c r="F151" i="66" s="1"/>
  <c r="D151" i="66"/>
  <c r="C151" i="66"/>
  <c r="P150" i="66"/>
  <c r="G150" i="66"/>
  <c r="F150" i="66" s="1"/>
  <c r="I150" i="66" s="1"/>
  <c r="L150" i="66" s="1"/>
  <c r="P149" i="66"/>
  <c r="G149" i="66"/>
  <c r="F149" i="66" s="1"/>
  <c r="I149" i="66" s="1"/>
  <c r="L149" i="66" s="1"/>
  <c r="P148" i="66"/>
  <c r="G148" i="66"/>
  <c r="F148" i="66" s="1"/>
  <c r="I148" i="66" s="1"/>
  <c r="L148" i="66" s="1"/>
  <c r="O147" i="66"/>
  <c r="N147" i="66"/>
  <c r="M147" i="66"/>
  <c r="K147" i="66"/>
  <c r="J147" i="66"/>
  <c r="H147" i="66"/>
  <c r="E147" i="66"/>
  <c r="G147" i="66" s="1"/>
  <c r="D147" i="66"/>
  <c r="C147" i="66"/>
  <c r="P146" i="66"/>
  <c r="G146" i="66"/>
  <c r="F146" i="66" s="1"/>
  <c r="I146" i="66" s="1"/>
  <c r="L146" i="66" s="1"/>
  <c r="P145" i="66"/>
  <c r="G145" i="66"/>
  <c r="F145" i="66" s="1"/>
  <c r="I145" i="66" s="1"/>
  <c r="L145" i="66" s="1"/>
  <c r="P144" i="66"/>
  <c r="G144" i="66"/>
  <c r="F144" i="66" s="1"/>
  <c r="I144" i="66" s="1"/>
  <c r="L144" i="66" s="1"/>
  <c r="O143" i="66"/>
  <c r="N143" i="66"/>
  <c r="M143" i="66"/>
  <c r="K143" i="66"/>
  <c r="J143" i="66"/>
  <c r="H143" i="66"/>
  <c r="E143" i="66"/>
  <c r="G143" i="66" s="1"/>
  <c r="D143" i="66"/>
  <c r="C143" i="66"/>
  <c r="P142" i="66"/>
  <c r="G142" i="66"/>
  <c r="F142" i="66" s="1"/>
  <c r="I142" i="66" s="1"/>
  <c r="L142" i="66" s="1"/>
  <c r="P141" i="66"/>
  <c r="G141" i="66"/>
  <c r="F141" i="66" s="1"/>
  <c r="I141" i="66" s="1"/>
  <c r="L141" i="66" s="1"/>
  <c r="P140" i="66"/>
  <c r="G140" i="66"/>
  <c r="F140" i="66" s="1"/>
  <c r="I140" i="66" s="1"/>
  <c r="L140" i="66" s="1"/>
  <c r="O139" i="66"/>
  <c r="N139" i="66"/>
  <c r="M139" i="66"/>
  <c r="K139" i="66"/>
  <c r="J139" i="66"/>
  <c r="H139" i="66"/>
  <c r="E139" i="66"/>
  <c r="G139" i="66" s="1"/>
  <c r="D139" i="66"/>
  <c r="C139" i="66"/>
  <c r="P138" i="66"/>
  <c r="G138" i="66"/>
  <c r="F138" i="66" s="1"/>
  <c r="I138" i="66" s="1"/>
  <c r="L138" i="66" s="1"/>
  <c r="P137" i="66"/>
  <c r="G137" i="66"/>
  <c r="F137" i="66" s="1"/>
  <c r="I137" i="66" s="1"/>
  <c r="L137" i="66" s="1"/>
  <c r="P136" i="66"/>
  <c r="G136" i="66"/>
  <c r="F136" i="66" s="1"/>
  <c r="I136" i="66" s="1"/>
  <c r="L136" i="66" s="1"/>
  <c r="O135" i="66"/>
  <c r="N135" i="66"/>
  <c r="M135" i="66"/>
  <c r="K135" i="66"/>
  <c r="J135" i="66"/>
  <c r="H135" i="66"/>
  <c r="E135" i="66"/>
  <c r="G135" i="66" s="1"/>
  <c r="D135" i="66"/>
  <c r="C135" i="66"/>
  <c r="P134" i="66"/>
  <c r="G134" i="66"/>
  <c r="F134" i="66" s="1"/>
  <c r="I134" i="66" s="1"/>
  <c r="L134" i="66" s="1"/>
  <c r="P133" i="66"/>
  <c r="G133" i="66"/>
  <c r="F133" i="66" s="1"/>
  <c r="I133" i="66" s="1"/>
  <c r="L133" i="66" s="1"/>
  <c r="P132" i="66"/>
  <c r="G132" i="66"/>
  <c r="I132" i="66" s="1"/>
  <c r="L132" i="66" s="1"/>
  <c r="O131" i="66"/>
  <c r="N131" i="66"/>
  <c r="M131" i="66"/>
  <c r="K131" i="66"/>
  <c r="J131" i="66"/>
  <c r="H131" i="66"/>
  <c r="E131" i="66"/>
  <c r="G131" i="66" s="1"/>
  <c r="F131" i="66" s="1"/>
  <c r="D131" i="66"/>
  <c r="C131" i="66"/>
  <c r="P130" i="66"/>
  <c r="G130" i="66"/>
  <c r="F130" i="66" s="1"/>
  <c r="I130" i="66" s="1"/>
  <c r="L130" i="66" s="1"/>
  <c r="P129" i="66"/>
  <c r="G129" i="66"/>
  <c r="F129" i="66" s="1"/>
  <c r="I129" i="66" s="1"/>
  <c r="L129" i="66" s="1"/>
  <c r="P128" i="66"/>
  <c r="G128" i="66"/>
  <c r="F128" i="66" s="1"/>
  <c r="I128" i="66" s="1"/>
  <c r="L128" i="66" s="1"/>
  <c r="O127" i="66"/>
  <c r="N127" i="66"/>
  <c r="M127" i="66"/>
  <c r="K127" i="66"/>
  <c r="J127" i="66"/>
  <c r="H127" i="66"/>
  <c r="E127" i="66"/>
  <c r="G127" i="66" s="1"/>
  <c r="D127" i="66"/>
  <c r="C127" i="66"/>
  <c r="P126" i="66"/>
  <c r="G126" i="66"/>
  <c r="F126" i="66" s="1"/>
  <c r="I126" i="66" s="1"/>
  <c r="L126" i="66" s="1"/>
  <c r="P125" i="66"/>
  <c r="G125" i="66"/>
  <c r="F125" i="66" s="1"/>
  <c r="I125" i="66" s="1"/>
  <c r="L125" i="66" s="1"/>
  <c r="P124" i="66"/>
  <c r="G124" i="66"/>
  <c r="F124" i="66" s="1"/>
  <c r="I124" i="66" s="1"/>
  <c r="L124" i="66" s="1"/>
  <c r="O123" i="66"/>
  <c r="N123" i="66"/>
  <c r="M123" i="66"/>
  <c r="K123" i="66"/>
  <c r="J123" i="66"/>
  <c r="H123" i="66"/>
  <c r="E123" i="66"/>
  <c r="D123" i="66"/>
  <c r="C123" i="66"/>
  <c r="P122" i="66"/>
  <c r="G122" i="66"/>
  <c r="F122" i="66" s="1"/>
  <c r="I122" i="66" s="1"/>
  <c r="L122" i="66" s="1"/>
  <c r="P121" i="66"/>
  <c r="G121" i="66"/>
  <c r="F121" i="66" s="1"/>
  <c r="I121" i="66" s="1"/>
  <c r="L121" i="66" s="1"/>
  <c r="P120" i="66"/>
  <c r="G120" i="66"/>
  <c r="F120" i="66" s="1"/>
  <c r="I120" i="66" s="1"/>
  <c r="L120" i="66" s="1"/>
  <c r="O119" i="66"/>
  <c r="N119" i="66"/>
  <c r="M119" i="66"/>
  <c r="K119" i="66"/>
  <c r="J119" i="66"/>
  <c r="H119" i="66"/>
  <c r="E119" i="66"/>
  <c r="G119" i="66" s="1"/>
  <c r="F119" i="66" s="1"/>
  <c r="D119" i="66"/>
  <c r="C119" i="66"/>
  <c r="P118" i="66"/>
  <c r="G118" i="66"/>
  <c r="F118" i="66" s="1"/>
  <c r="I118" i="66" s="1"/>
  <c r="L118" i="66" s="1"/>
  <c r="P117" i="66"/>
  <c r="G117" i="66"/>
  <c r="F117" i="66" s="1"/>
  <c r="I117" i="66" s="1"/>
  <c r="L117" i="66" s="1"/>
  <c r="P116" i="66"/>
  <c r="G116" i="66"/>
  <c r="F116" i="66" s="1"/>
  <c r="I116" i="66" s="1"/>
  <c r="L116" i="66" s="1"/>
  <c r="O115" i="66"/>
  <c r="N115" i="66"/>
  <c r="M115" i="66"/>
  <c r="K115" i="66"/>
  <c r="J115" i="66"/>
  <c r="H115" i="66"/>
  <c r="E115" i="66"/>
  <c r="D115" i="66"/>
  <c r="C115" i="66"/>
  <c r="P114" i="66"/>
  <c r="G114" i="66"/>
  <c r="F114" i="66" s="1"/>
  <c r="I114" i="66" s="1"/>
  <c r="L114" i="66" s="1"/>
  <c r="P113" i="66"/>
  <c r="G113" i="66"/>
  <c r="F113" i="66" s="1"/>
  <c r="I113" i="66" s="1"/>
  <c r="L113" i="66" s="1"/>
  <c r="P112" i="66"/>
  <c r="G112" i="66"/>
  <c r="F112" i="66" s="1"/>
  <c r="I112" i="66" s="1"/>
  <c r="L112" i="66" s="1"/>
  <c r="O111" i="66"/>
  <c r="N111" i="66"/>
  <c r="M111" i="66"/>
  <c r="K111" i="66"/>
  <c r="J111" i="66"/>
  <c r="H111" i="66"/>
  <c r="E111" i="66"/>
  <c r="G111" i="66" s="1"/>
  <c r="D111" i="66"/>
  <c r="C111" i="66"/>
  <c r="P110" i="66"/>
  <c r="G110" i="66"/>
  <c r="F110" i="66" s="1"/>
  <c r="I110" i="66" s="1"/>
  <c r="L110" i="66" s="1"/>
  <c r="P109" i="66"/>
  <c r="G109" i="66"/>
  <c r="F109" i="66" s="1"/>
  <c r="I109" i="66" s="1"/>
  <c r="L109" i="66" s="1"/>
  <c r="P108" i="66"/>
  <c r="G108" i="66"/>
  <c r="F108" i="66" s="1"/>
  <c r="I108" i="66" s="1"/>
  <c r="L108" i="66" s="1"/>
  <c r="O107" i="66"/>
  <c r="N107" i="66"/>
  <c r="M107" i="66"/>
  <c r="K107" i="66"/>
  <c r="J107" i="66"/>
  <c r="H107" i="66"/>
  <c r="E107" i="66"/>
  <c r="D107" i="66"/>
  <c r="C107" i="66"/>
  <c r="P106" i="66"/>
  <c r="G106" i="66"/>
  <c r="F106" i="66" s="1"/>
  <c r="I106" i="66" s="1"/>
  <c r="L106" i="66" s="1"/>
  <c r="P105" i="66"/>
  <c r="G105" i="66"/>
  <c r="F105" i="66" s="1"/>
  <c r="I105" i="66" s="1"/>
  <c r="L105" i="66" s="1"/>
  <c r="P104" i="66"/>
  <c r="G104" i="66"/>
  <c r="F104" i="66" s="1"/>
  <c r="I104" i="66" s="1"/>
  <c r="L104" i="66" s="1"/>
  <c r="O103" i="66"/>
  <c r="N103" i="66"/>
  <c r="M103" i="66"/>
  <c r="K103" i="66"/>
  <c r="J103" i="66"/>
  <c r="H103" i="66"/>
  <c r="E103" i="66"/>
  <c r="G103" i="66" s="1"/>
  <c r="F103" i="66" s="1"/>
  <c r="D103" i="66"/>
  <c r="C103" i="66"/>
  <c r="P102" i="66"/>
  <c r="G102" i="66"/>
  <c r="F102" i="66" s="1"/>
  <c r="I102" i="66" s="1"/>
  <c r="L102" i="66" s="1"/>
  <c r="P101" i="66"/>
  <c r="G101" i="66"/>
  <c r="F101" i="66" s="1"/>
  <c r="I101" i="66" s="1"/>
  <c r="L101" i="66" s="1"/>
  <c r="P100" i="66"/>
  <c r="G100" i="66"/>
  <c r="F100" i="66" s="1"/>
  <c r="I100" i="66" s="1"/>
  <c r="L100" i="66" s="1"/>
  <c r="O99" i="66"/>
  <c r="N99" i="66"/>
  <c r="M99" i="66"/>
  <c r="K99" i="66"/>
  <c r="J99" i="66"/>
  <c r="H99" i="66"/>
  <c r="E99" i="66"/>
  <c r="D99" i="66"/>
  <c r="C99" i="66"/>
  <c r="P98" i="66"/>
  <c r="G98" i="66"/>
  <c r="F98" i="66" s="1"/>
  <c r="I98" i="66" s="1"/>
  <c r="L98" i="66" s="1"/>
  <c r="P97" i="66"/>
  <c r="G97" i="66"/>
  <c r="F97" i="66" s="1"/>
  <c r="I97" i="66" s="1"/>
  <c r="L97" i="66" s="1"/>
  <c r="P96" i="66"/>
  <c r="G96" i="66"/>
  <c r="F96" i="66" s="1"/>
  <c r="I96" i="66" s="1"/>
  <c r="L96" i="66" s="1"/>
  <c r="O95" i="66"/>
  <c r="N95" i="66"/>
  <c r="M95" i="66"/>
  <c r="K95" i="66"/>
  <c r="J95" i="66"/>
  <c r="H95" i="66"/>
  <c r="E95" i="66"/>
  <c r="G95" i="66" s="1"/>
  <c r="D95" i="66"/>
  <c r="C95" i="66"/>
  <c r="P94" i="66"/>
  <c r="G94" i="66"/>
  <c r="F94" i="66" s="1"/>
  <c r="I94" i="66" s="1"/>
  <c r="L94" i="66" s="1"/>
  <c r="P93" i="66"/>
  <c r="G93" i="66"/>
  <c r="F93" i="66" s="1"/>
  <c r="I93" i="66" s="1"/>
  <c r="L93" i="66" s="1"/>
  <c r="P92" i="66"/>
  <c r="G92" i="66"/>
  <c r="F92" i="66" s="1"/>
  <c r="I92" i="66" s="1"/>
  <c r="L92" i="66" s="1"/>
  <c r="O91" i="66"/>
  <c r="N91" i="66"/>
  <c r="M91" i="66"/>
  <c r="K91" i="66"/>
  <c r="J91" i="66"/>
  <c r="H91" i="66"/>
  <c r="E91" i="66"/>
  <c r="G91" i="66" s="1"/>
  <c r="D91" i="66"/>
  <c r="C91" i="66"/>
  <c r="P90" i="66"/>
  <c r="G90" i="66"/>
  <c r="F90" i="66" s="1"/>
  <c r="I90" i="66" s="1"/>
  <c r="L90" i="66" s="1"/>
  <c r="P89" i="66"/>
  <c r="G89" i="66"/>
  <c r="F89" i="66" s="1"/>
  <c r="I89" i="66" s="1"/>
  <c r="L89" i="66" s="1"/>
  <c r="P88" i="66"/>
  <c r="G88" i="66"/>
  <c r="F88" i="66" s="1"/>
  <c r="I88" i="66" s="1"/>
  <c r="L88" i="66" s="1"/>
  <c r="O87" i="66"/>
  <c r="N87" i="66"/>
  <c r="M87" i="66"/>
  <c r="K87" i="66"/>
  <c r="J87" i="66"/>
  <c r="H87" i="66"/>
  <c r="E87" i="66"/>
  <c r="G87" i="66" s="1"/>
  <c r="F87" i="66" s="1"/>
  <c r="D87" i="66"/>
  <c r="C87" i="66"/>
  <c r="P86" i="66"/>
  <c r="G86" i="66"/>
  <c r="F86" i="66" s="1"/>
  <c r="I86" i="66" s="1"/>
  <c r="L86" i="66" s="1"/>
  <c r="P85" i="66"/>
  <c r="G85" i="66"/>
  <c r="F85" i="66" s="1"/>
  <c r="I85" i="66" s="1"/>
  <c r="L85" i="66" s="1"/>
  <c r="P84" i="66"/>
  <c r="G84" i="66"/>
  <c r="F84" i="66" s="1"/>
  <c r="I84" i="66" s="1"/>
  <c r="L84" i="66" s="1"/>
  <c r="O83" i="66"/>
  <c r="N83" i="66"/>
  <c r="M83" i="66"/>
  <c r="K83" i="66"/>
  <c r="J83" i="66"/>
  <c r="H83" i="66"/>
  <c r="E83" i="66"/>
  <c r="D83" i="66"/>
  <c r="C83" i="66"/>
  <c r="P82" i="66"/>
  <c r="G82" i="66"/>
  <c r="F82" i="66" s="1"/>
  <c r="I82" i="66" s="1"/>
  <c r="L82" i="66" s="1"/>
  <c r="P81" i="66"/>
  <c r="G81" i="66"/>
  <c r="F81" i="66" s="1"/>
  <c r="I81" i="66" s="1"/>
  <c r="L81" i="66" s="1"/>
  <c r="P80" i="66"/>
  <c r="G80" i="66"/>
  <c r="F80" i="66" s="1"/>
  <c r="I80" i="66" s="1"/>
  <c r="L80" i="66" s="1"/>
  <c r="O79" i="66"/>
  <c r="N79" i="66"/>
  <c r="M79" i="66"/>
  <c r="K79" i="66"/>
  <c r="J79" i="66"/>
  <c r="H79" i="66"/>
  <c r="E79" i="66"/>
  <c r="G79" i="66" s="1"/>
  <c r="D79" i="66"/>
  <c r="C79" i="66"/>
  <c r="P78" i="66"/>
  <c r="G78" i="66"/>
  <c r="F78" i="66" s="1"/>
  <c r="I78" i="66" s="1"/>
  <c r="L78" i="66" s="1"/>
  <c r="P77" i="66"/>
  <c r="G77" i="66"/>
  <c r="F77" i="66" s="1"/>
  <c r="I77" i="66" s="1"/>
  <c r="L77" i="66" s="1"/>
  <c r="P76" i="66"/>
  <c r="G76" i="66"/>
  <c r="F76" i="66" s="1"/>
  <c r="I76" i="66" s="1"/>
  <c r="L76" i="66" s="1"/>
  <c r="O75" i="66"/>
  <c r="N75" i="66"/>
  <c r="M75" i="66"/>
  <c r="K75" i="66"/>
  <c r="J75" i="66"/>
  <c r="H75" i="66"/>
  <c r="E75" i="66"/>
  <c r="G75" i="66" s="1"/>
  <c r="D75" i="66"/>
  <c r="C75" i="66"/>
  <c r="P74" i="66"/>
  <c r="G74" i="66"/>
  <c r="F74" i="66" s="1"/>
  <c r="I74" i="66" s="1"/>
  <c r="L74" i="66" s="1"/>
  <c r="P73" i="66"/>
  <c r="G73" i="66"/>
  <c r="F73" i="66" s="1"/>
  <c r="I73" i="66" s="1"/>
  <c r="L73" i="66" s="1"/>
  <c r="P72" i="66"/>
  <c r="G72" i="66"/>
  <c r="F72" i="66" s="1"/>
  <c r="I72" i="66" s="1"/>
  <c r="L72" i="66" s="1"/>
  <c r="O71" i="66"/>
  <c r="N71" i="66"/>
  <c r="M71" i="66"/>
  <c r="K71" i="66"/>
  <c r="J71" i="66"/>
  <c r="H71" i="66"/>
  <c r="E71" i="66"/>
  <c r="G71" i="66" s="1"/>
  <c r="D71" i="66"/>
  <c r="C71" i="66"/>
  <c r="P70" i="66"/>
  <c r="G70" i="66"/>
  <c r="F70" i="66" s="1"/>
  <c r="I70" i="66" s="1"/>
  <c r="L70" i="66" s="1"/>
  <c r="P69" i="66"/>
  <c r="G69" i="66"/>
  <c r="F69" i="66" s="1"/>
  <c r="I69" i="66" s="1"/>
  <c r="L69" i="66" s="1"/>
  <c r="P68" i="66"/>
  <c r="G68" i="66"/>
  <c r="F68" i="66" s="1"/>
  <c r="I68" i="66" s="1"/>
  <c r="L68" i="66" s="1"/>
  <c r="O67" i="66"/>
  <c r="N67" i="66"/>
  <c r="M67" i="66"/>
  <c r="K67" i="66"/>
  <c r="J67" i="66"/>
  <c r="H67" i="66"/>
  <c r="E67" i="66"/>
  <c r="G67" i="66" s="1"/>
  <c r="D67" i="66"/>
  <c r="C67" i="66"/>
  <c r="G66" i="66"/>
  <c r="F66" i="66" s="1"/>
  <c r="I66" i="66" s="1"/>
  <c r="L66" i="66" s="1"/>
  <c r="P65" i="66"/>
  <c r="G65" i="66"/>
  <c r="F65" i="66" s="1"/>
  <c r="I65" i="66" s="1"/>
  <c r="L65" i="66" s="1"/>
  <c r="P64" i="66"/>
  <c r="G64" i="66"/>
  <c r="F64" i="66" s="1"/>
  <c r="I64" i="66" s="1"/>
  <c r="L64" i="66" s="1"/>
  <c r="O63" i="66"/>
  <c r="N63" i="66"/>
  <c r="M63" i="66"/>
  <c r="K63" i="66"/>
  <c r="J63" i="66"/>
  <c r="H63" i="66"/>
  <c r="E63" i="66"/>
  <c r="G63" i="66" s="1"/>
  <c r="F63" i="66" s="1"/>
  <c r="D63" i="66"/>
  <c r="C63" i="66"/>
  <c r="P62" i="66"/>
  <c r="G62" i="66"/>
  <c r="F62" i="66" s="1"/>
  <c r="I62" i="66" s="1"/>
  <c r="L62" i="66" s="1"/>
  <c r="P61" i="66"/>
  <c r="G61" i="66"/>
  <c r="F61" i="66" s="1"/>
  <c r="I61" i="66" s="1"/>
  <c r="L61" i="66" s="1"/>
  <c r="P60" i="66"/>
  <c r="G60" i="66"/>
  <c r="F60" i="66" s="1"/>
  <c r="I60" i="66" s="1"/>
  <c r="L60" i="66" s="1"/>
  <c r="O59" i="66"/>
  <c r="N59" i="66"/>
  <c r="M59" i="66"/>
  <c r="K59" i="66"/>
  <c r="J59" i="66"/>
  <c r="H59" i="66"/>
  <c r="E59" i="66"/>
  <c r="D59" i="66"/>
  <c r="C59" i="66"/>
  <c r="P58" i="66"/>
  <c r="G58" i="66"/>
  <c r="F58" i="66" s="1"/>
  <c r="I58" i="66" s="1"/>
  <c r="L58" i="66" s="1"/>
  <c r="P57" i="66"/>
  <c r="G57" i="66"/>
  <c r="F57" i="66" s="1"/>
  <c r="I57" i="66" s="1"/>
  <c r="L57" i="66" s="1"/>
  <c r="P56" i="66"/>
  <c r="G56" i="66"/>
  <c r="F56" i="66" s="1"/>
  <c r="I56" i="66" s="1"/>
  <c r="L56" i="66" s="1"/>
  <c r="O55" i="66"/>
  <c r="N55" i="66"/>
  <c r="M55" i="66"/>
  <c r="K55" i="66"/>
  <c r="J55" i="66"/>
  <c r="H55" i="66"/>
  <c r="E55" i="66"/>
  <c r="G55" i="66" s="1"/>
  <c r="D55" i="66"/>
  <c r="C55" i="66"/>
  <c r="P54" i="66"/>
  <c r="G54" i="66"/>
  <c r="F54" i="66" s="1"/>
  <c r="I54" i="66" s="1"/>
  <c r="L54" i="66" s="1"/>
  <c r="P53" i="66"/>
  <c r="G53" i="66"/>
  <c r="F53" i="66" s="1"/>
  <c r="I53" i="66" s="1"/>
  <c r="L53" i="66" s="1"/>
  <c r="P52" i="66"/>
  <c r="G52" i="66"/>
  <c r="F52" i="66" s="1"/>
  <c r="I52" i="66" s="1"/>
  <c r="L52" i="66" s="1"/>
  <c r="O51" i="66"/>
  <c r="N51" i="66"/>
  <c r="M51" i="66"/>
  <c r="K51" i="66"/>
  <c r="J51" i="66"/>
  <c r="H51" i="66"/>
  <c r="E51" i="66"/>
  <c r="D51" i="66"/>
  <c r="C51" i="66"/>
  <c r="P50" i="66"/>
  <c r="G50" i="66"/>
  <c r="F50" i="66" s="1"/>
  <c r="I50" i="66" s="1"/>
  <c r="L50" i="66" s="1"/>
  <c r="P49" i="66"/>
  <c r="G49" i="66"/>
  <c r="F49" i="66" s="1"/>
  <c r="I49" i="66" s="1"/>
  <c r="L49" i="66" s="1"/>
  <c r="P48" i="66"/>
  <c r="G48" i="66"/>
  <c r="F48" i="66" s="1"/>
  <c r="I48" i="66" s="1"/>
  <c r="L48" i="66" s="1"/>
  <c r="O47" i="66"/>
  <c r="N47" i="66"/>
  <c r="M47" i="66"/>
  <c r="K47" i="66"/>
  <c r="J47" i="66"/>
  <c r="H47" i="66"/>
  <c r="E47" i="66"/>
  <c r="G47" i="66" s="1"/>
  <c r="F47" i="66" s="1"/>
  <c r="D47" i="66"/>
  <c r="C47" i="66"/>
  <c r="P46" i="66"/>
  <c r="F46" i="66"/>
  <c r="I46" i="66" s="1"/>
  <c r="L46" i="66" s="1"/>
  <c r="P45" i="66"/>
  <c r="G45" i="66"/>
  <c r="F45" i="66" s="1"/>
  <c r="I45" i="66" s="1"/>
  <c r="L45" i="66" s="1"/>
  <c r="P44" i="66"/>
  <c r="G44" i="66"/>
  <c r="F44" i="66" s="1"/>
  <c r="I44" i="66" s="1"/>
  <c r="L44" i="66" s="1"/>
  <c r="O43" i="66"/>
  <c r="N43" i="66"/>
  <c r="M43" i="66"/>
  <c r="K43" i="66"/>
  <c r="J43" i="66"/>
  <c r="H43" i="66"/>
  <c r="E43" i="66"/>
  <c r="D43" i="66"/>
  <c r="C43" i="66"/>
  <c r="G42" i="66"/>
  <c r="F42" i="66" s="1"/>
  <c r="I42" i="66" s="1"/>
  <c r="L42" i="66" s="1"/>
  <c r="G41" i="66"/>
  <c r="F41" i="66" s="1"/>
  <c r="I41" i="66" s="1"/>
  <c r="L41" i="66" s="1"/>
  <c r="Q41" i="66" s="1"/>
  <c r="G40" i="66"/>
  <c r="F40" i="66" s="1"/>
  <c r="I40" i="66" s="1"/>
  <c r="L40" i="66" s="1"/>
  <c r="O39" i="66"/>
  <c r="N39" i="66"/>
  <c r="M39" i="66"/>
  <c r="K39" i="66"/>
  <c r="J39" i="66"/>
  <c r="H39" i="66"/>
  <c r="E39" i="66"/>
  <c r="G39" i="66" s="1"/>
  <c r="F39" i="66" s="1"/>
  <c r="D39" i="66"/>
  <c r="C39" i="66"/>
  <c r="P38" i="66"/>
  <c r="G38" i="66"/>
  <c r="F38" i="66" s="1"/>
  <c r="I38" i="66" s="1"/>
  <c r="L38" i="66" s="1"/>
  <c r="P37" i="66"/>
  <c r="G37" i="66"/>
  <c r="F37" i="66" s="1"/>
  <c r="I37" i="66" s="1"/>
  <c r="L37" i="66" s="1"/>
  <c r="P36" i="66"/>
  <c r="G36" i="66"/>
  <c r="F36" i="66" s="1"/>
  <c r="I36" i="66" s="1"/>
  <c r="L36" i="66" s="1"/>
  <c r="O35" i="66"/>
  <c r="N35" i="66"/>
  <c r="M35" i="66"/>
  <c r="K35" i="66"/>
  <c r="J35" i="66"/>
  <c r="H35" i="66"/>
  <c r="E35" i="66"/>
  <c r="G35" i="66" s="1"/>
  <c r="D35" i="66"/>
  <c r="C35" i="66"/>
  <c r="P34" i="66"/>
  <c r="G34" i="66"/>
  <c r="F34" i="66" s="1"/>
  <c r="I34" i="66" s="1"/>
  <c r="L34" i="66" s="1"/>
  <c r="P33" i="66"/>
  <c r="G33" i="66"/>
  <c r="F33" i="66" s="1"/>
  <c r="I33" i="66" s="1"/>
  <c r="L33" i="66" s="1"/>
  <c r="P32" i="66"/>
  <c r="G32" i="66"/>
  <c r="F32" i="66" s="1"/>
  <c r="I32" i="66" s="1"/>
  <c r="L32" i="66" s="1"/>
  <c r="O31" i="66"/>
  <c r="N31" i="66"/>
  <c r="M31" i="66"/>
  <c r="K31" i="66"/>
  <c r="J31" i="66"/>
  <c r="H31" i="66"/>
  <c r="E31" i="66"/>
  <c r="G31" i="66" s="1"/>
  <c r="F31" i="66" s="1"/>
  <c r="D31" i="66"/>
  <c r="C31" i="66"/>
  <c r="P30" i="66"/>
  <c r="G30" i="66"/>
  <c r="F30" i="66" s="1"/>
  <c r="I30" i="66" s="1"/>
  <c r="L30" i="66" s="1"/>
  <c r="P29" i="66"/>
  <c r="G29" i="66"/>
  <c r="F29" i="66" s="1"/>
  <c r="I29" i="66" s="1"/>
  <c r="L29" i="66" s="1"/>
  <c r="P28" i="66"/>
  <c r="G28" i="66"/>
  <c r="F28" i="66" s="1"/>
  <c r="I28" i="66" s="1"/>
  <c r="L28" i="66" s="1"/>
  <c r="O27" i="66"/>
  <c r="N27" i="66"/>
  <c r="M27" i="66"/>
  <c r="K27" i="66"/>
  <c r="J27" i="66"/>
  <c r="H27" i="66"/>
  <c r="E27" i="66"/>
  <c r="D27" i="66"/>
  <c r="C27" i="66"/>
  <c r="P26" i="66"/>
  <c r="G26" i="66"/>
  <c r="F26" i="66" s="1"/>
  <c r="I26" i="66" s="1"/>
  <c r="L26" i="66" s="1"/>
  <c r="P25" i="66"/>
  <c r="G25" i="66"/>
  <c r="F25" i="66" s="1"/>
  <c r="I25" i="66" s="1"/>
  <c r="L25" i="66" s="1"/>
  <c r="P24" i="66"/>
  <c r="G24" i="66"/>
  <c r="F24" i="66" s="1"/>
  <c r="I24" i="66" s="1"/>
  <c r="L24" i="66" s="1"/>
  <c r="O23" i="66"/>
  <c r="N23" i="66"/>
  <c r="M23" i="66"/>
  <c r="K23" i="66"/>
  <c r="J23" i="66"/>
  <c r="H23" i="66"/>
  <c r="E23" i="66"/>
  <c r="G23" i="66" s="1"/>
  <c r="D23" i="66"/>
  <c r="C23" i="66"/>
  <c r="P22" i="66"/>
  <c r="G22" i="66"/>
  <c r="F22" i="66" s="1"/>
  <c r="I22" i="66" s="1"/>
  <c r="L22" i="66" s="1"/>
  <c r="P21" i="66"/>
  <c r="G21" i="66"/>
  <c r="F21" i="66" s="1"/>
  <c r="I21" i="66" s="1"/>
  <c r="L21" i="66" s="1"/>
  <c r="P20" i="66"/>
  <c r="G20" i="66"/>
  <c r="F20" i="66" s="1"/>
  <c r="I20" i="66" s="1"/>
  <c r="L20" i="66" s="1"/>
  <c r="O19" i="66"/>
  <c r="M19" i="66"/>
  <c r="K19" i="66"/>
  <c r="J19" i="66"/>
  <c r="H19" i="66"/>
  <c r="E19" i="66"/>
  <c r="G19" i="66" s="1"/>
  <c r="D19" i="66"/>
  <c r="C19" i="66"/>
  <c r="P18" i="66"/>
  <c r="L18" i="66"/>
  <c r="G18" i="66"/>
  <c r="F18" i="66" s="1"/>
  <c r="I18" i="66" s="1"/>
  <c r="N17" i="66"/>
  <c r="N19" i="66" s="1"/>
  <c r="G17" i="66"/>
  <c r="F17" i="66" s="1"/>
  <c r="I17" i="66" s="1"/>
  <c r="L17" i="66" s="1"/>
  <c r="P16" i="66"/>
  <c r="G16" i="66"/>
  <c r="F16" i="66" s="1"/>
  <c r="I16" i="66" s="1"/>
  <c r="L16" i="66" s="1"/>
  <c r="O15" i="66"/>
  <c r="M15" i="66"/>
  <c r="K15" i="66"/>
  <c r="J15" i="66"/>
  <c r="H15" i="66"/>
  <c r="E15" i="66"/>
  <c r="D15" i="66"/>
  <c r="C15" i="66"/>
  <c r="N14" i="66"/>
  <c r="P14" i="66" s="1"/>
  <c r="G14" i="66"/>
  <c r="F14" i="66" s="1"/>
  <c r="I14" i="66" s="1"/>
  <c r="L14" i="66" s="1"/>
  <c r="N13" i="66"/>
  <c r="P13" i="66" s="1"/>
  <c r="G13" i="66"/>
  <c r="F13" i="66" s="1"/>
  <c r="I13" i="66" s="1"/>
  <c r="L13" i="66" s="1"/>
  <c r="N12" i="66"/>
  <c r="G12" i="66"/>
  <c r="F12" i="66" s="1"/>
  <c r="I12" i="66" s="1"/>
  <c r="L12" i="66" s="1"/>
  <c r="O11" i="66"/>
  <c r="M11" i="66"/>
  <c r="K11" i="66"/>
  <c r="J11" i="66"/>
  <c r="H11" i="66"/>
  <c r="E11" i="66"/>
  <c r="D11" i="66"/>
  <c r="C11" i="66"/>
  <c r="N10" i="66"/>
  <c r="P10" i="66" s="1"/>
  <c r="G10" i="66"/>
  <c r="F10" i="66" s="1"/>
  <c r="I10" i="66" s="1"/>
  <c r="L10" i="66" s="1"/>
  <c r="N9" i="66"/>
  <c r="P9" i="66" s="1"/>
  <c r="G9" i="66"/>
  <c r="F9" i="66" s="1"/>
  <c r="I9" i="66" s="1"/>
  <c r="L9" i="66" s="1"/>
  <c r="N8" i="66"/>
  <c r="G8" i="66"/>
  <c r="F8" i="66" s="1"/>
  <c r="I8" i="66" s="1"/>
  <c r="L8" i="66" s="1"/>
  <c r="O7" i="66"/>
  <c r="M7" i="66"/>
  <c r="K7" i="66"/>
  <c r="J7" i="66"/>
  <c r="H7" i="66"/>
  <c r="E7" i="66"/>
  <c r="D7" i="66"/>
  <c r="C7" i="66"/>
  <c r="P6" i="66"/>
  <c r="G6" i="66"/>
  <c r="F6" i="66" s="1"/>
  <c r="I6" i="66" s="1"/>
  <c r="L6" i="66" s="1"/>
  <c r="P5" i="66"/>
  <c r="G5" i="66"/>
  <c r="F5" i="66" s="1"/>
  <c r="I5" i="66" s="1"/>
  <c r="L5" i="66" s="1"/>
  <c r="P4" i="66"/>
  <c r="N7" i="66"/>
  <c r="G4" i="66"/>
  <c r="F4" i="66" s="1"/>
  <c r="Q83" i="67" l="1"/>
  <c r="Q274" i="66"/>
  <c r="Q281" i="66"/>
  <c r="Q122" i="66"/>
  <c r="Q161" i="66"/>
  <c r="Q32" i="66"/>
  <c r="Q105" i="66"/>
  <c r="Q218" i="66"/>
  <c r="N11" i="66"/>
  <c r="P11" i="66" s="1"/>
  <c r="P275" i="66"/>
  <c r="Q6" i="66"/>
  <c r="I7" i="67"/>
  <c r="L7" i="67" s="1"/>
  <c r="L284" i="67" s="1"/>
  <c r="N15" i="66"/>
  <c r="P15" i="66" s="1"/>
  <c r="Q82" i="66"/>
  <c r="Q188" i="66"/>
  <c r="I190" i="66"/>
  <c r="L190" i="66" s="1"/>
  <c r="Q190" i="66" s="1"/>
  <c r="Q220" i="66"/>
  <c r="Q229" i="66"/>
  <c r="P17" i="66"/>
  <c r="Q144" i="66"/>
  <c r="Q162" i="66"/>
  <c r="Q201" i="66"/>
  <c r="Q226" i="66"/>
  <c r="C284" i="66"/>
  <c r="Q284" i="67"/>
  <c r="Q225" i="66"/>
  <c r="Q237" i="66"/>
  <c r="Q253" i="66"/>
  <c r="I215" i="66"/>
  <c r="Q250" i="66"/>
  <c r="Q282" i="66"/>
  <c r="Q280" i="66"/>
  <c r="Q276" i="66"/>
  <c r="Q265" i="66"/>
  <c r="Q262" i="66"/>
  <c r="Q257" i="66"/>
  <c r="Q249" i="66"/>
  <c r="P231" i="66"/>
  <c r="P227" i="66"/>
  <c r="Q224" i="66"/>
  <c r="Q222" i="66"/>
  <c r="P219" i="66"/>
  <c r="P215" i="66"/>
  <c r="Q210" i="66"/>
  <c r="P211" i="66"/>
  <c r="Q189" i="66"/>
  <c r="Q185" i="66"/>
  <c r="Q149" i="66"/>
  <c r="I203" i="66"/>
  <c r="L203" i="66" s="1"/>
  <c r="Q196" i="66"/>
  <c r="I191" i="66"/>
  <c r="L191" i="66" s="1"/>
  <c r="I151" i="66"/>
  <c r="L151" i="66" s="1"/>
  <c r="Q197" i="66"/>
  <c r="P199" i="66"/>
  <c r="P195" i="66"/>
  <c r="Q193" i="66"/>
  <c r="P179" i="66"/>
  <c r="P175" i="66"/>
  <c r="Q164" i="66"/>
  <c r="Q157" i="66"/>
  <c r="P151" i="66"/>
  <c r="P147" i="66"/>
  <c r="Q129" i="66"/>
  <c r="Q97" i="66"/>
  <c r="Q93" i="66"/>
  <c r="F135" i="66"/>
  <c r="I135" i="66" s="1"/>
  <c r="L135" i="66" s="1"/>
  <c r="I131" i="66"/>
  <c r="L131" i="66" s="1"/>
  <c r="Q120" i="66"/>
  <c r="P115" i="66"/>
  <c r="Q142" i="66"/>
  <c r="Q141" i="66"/>
  <c r="P143" i="66"/>
  <c r="P139" i="66"/>
  <c r="P135" i="66"/>
  <c r="Q128" i="66"/>
  <c r="Q126" i="66"/>
  <c r="Q124" i="66"/>
  <c r="Q121" i="66"/>
  <c r="P123" i="66"/>
  <c r="Q116" i="66"/>
  <c r="Q112" i="66"/>
  <c r="Q108" i="66"/>
  <c r="P111" i="66"/>
  <c r="Q106" i="66"/>
  <c r="Q96" i="66"/>
  <c r="Q94" i="66"/>
  <c r="P12" i="66"/>
  <c r="P263" i="66"/>
  <c r="P31" i="66"/>
  <c r="P67" i="66"/>
  <c r="P83" i="66"/>
  <c r="Q109" i="66"/>
  <c r="P131" i="66"/>
  <c r="Q208" i="66"/>
  <c r="Q236" i="66"/>
  <c r="P8" i="66"/>
  <c r="Q8" i="66" s="1"/>
  <c r="G107" i="66"/>
  <c r="F107" i="66" s="1"/>
  <c r="I107" i="66" s="1"/>
  <c r="L107" i="66" s="1"/>
  <c r="Q76" i="66"/>
  <c r="I87" i="66"/>
  <c r="Q90" i="66"/>
  <c r="P95" i="66"/>
  <c r="P99" i="66"/>
  <c r="Q104" i="66"/>
  <c r="Q113" i="66"/>
  <c r="G123" i="66"/>
  <c r="F123" i="66" s="1"/>
  <c r="I123" i="66" s="1"/>
  <c r="L123" i="66" s="1"/>
  <c r="F127" i="66"/>
  <c r="I127" i="66" s="1"/>
  <c r="L127" i="66" s="1"/>
  <c r="P127" i="66"/>
  <c r="Q156" i="66"/>
  <c r="Q158" i="66"/>
  <c r="P159" i="66"/>
  <c r="P163" i="66"/>
  <c r="P167" i="66"/>
  <c r="Q172" i="66"/>
  <c r="Q174" i="66"/>
  <c r="Q176" i="66"/>
  <c r="Q182" i="66"/>
  <c r="P183" i="66"/>
  <c r="Q204" i="66"/>
  <c r="Q228" i="66"/>
  <c r="Q230" i="66"/>
  <c r="Q232" i="66"/>
  <c r="Q234" i="66"/>
  <c r="I235" i="66"/>
  <c r="L235" i="66" s="1"/>
  <c r="P239" i="66"/>
  <c r="P243" i="66"/>
  <c r="P255" i="66"/>
  <c r="P259" i="66"/>
  <c r="P279" i="66"/>
  <c r="Q69" i="66"/>
  <c r="Q62" i="66"/>
  <c r="Q37" i="66"/>
  <c r="P7" i="66"/>
  <c r="Q77" i="66"/>
  <c r="P79" i="66"/>
  <c r="Q73" i="66"/>
  <c r="F75" i="66"/>
  <c r="I75" i="66" s="1"/>
  <c r="P63" i="66"/>
  <c r="P59" i="66"/>
  <c r="P55" i="66"/>
  <c r="Q50" i="66"/>
  <c r="P47" i="66"/>
  <c r="Q45" i="66"/>
  <c r="P43" i="66"/>
  <c r="Q34" i="66"/>
  <c r="P35" i="66"/>
  <c r="P27" i="66"/>
  <c r="Q17" i="66"/>
  <c r="Q16" i="66"/>
  <c r="Q13" i="66"/>
  <c r="Q10" i="66"/>
  <c r="Q9" i="66"/>
  <c r="Q5" i="66"/>
  <c r="I31" i="66"/>
  <c r="L31" i="66" s="1"/>
  <c r="P23" i="66"/>
  <c r="Q12" i="66"/>
  <c r="F23" i="66"/>
  <c r="I23" i="66" s="1"/>
  <c r="L23" i="66" s="1"/>
  <c r="I267" i="66"/>
  <c r="I251" i="66"/>
  <c r="Q241" i="66"/>
  <c r="I175" i="66"/>
  <c r="L175" i="66" s="1"/>
  <c r="I159" i="66"/>
  <c r="L159" i="66" s="1"/>
  <c r="I119" i="66"/>
  <c r="L119" i="66" s="1"/>
  <c r="I103" i="66"/>
  <c r="I63" i="66"/>
  <c r="I39" i="66"/>
  <c r="L39" i="66" s="1"/>
  <c r="F95" i="66"/>
  <c r="I95" i="66" s="1"/>
  <c r="Q92" i="66"/>
  <c r="F283" i="66"/>
  <c r="I283" i="66" s="1"/>
  <c r="L283" i="66" s="1"/>
  <c r="Q277" i="66"/>
  <c r="G279" i="66"/>
  <c r="F279" i="66" s="1"/>
  <c r="I279" i="66" s="1"/>
  <c r="L279" i="66" s="1"/>
  <c r="F263" i="66"/>
  <c r="I263" i="66" s="1"/>
  <c r="G247" i="66"/>
  <c r="F247" i="66" s="1"/>
  <c r="I247" i="66" s="1"/>
  <c r="L247" i="66" s="1"/>
  <c r="F239" i="66"/>
  <c r="I239" i="66" s="1"/>
  <c r="Q216" i="66"/>
  <c r="F207" i="66"/>
  <c r="I207" i="66" s="1"/>
  <c r="L207" i="66" s="1"/>
  <c r="Q200" i="66"/>
  <c r="Q194" i="66"/>
  <c r="F195" i="66"/>
  <c r="I195" i="66" s="1"/>
  <c r="F187" i="66"/>
  <c r="I187" i="66" s="1"/>
  <c r="L187" i="66" s="1"/>
  <c r="F179" i="66"/>
  <c r="I179" i="66" s="1"/>
  <c r="L179" i="66" s="1"/>
  <c r="F167" i="66"/>
  <c r="I167" i="66" s="1"/>
  <c r="L167" i="66" s="1"/>
  <c r="F163" i="66"/>
  <c r="I163" i="66" s="1"/>
  <c r="F143" i="66"/>
  <c r="I143" i="66" s="1"/>
  <c r="F111" i="66"/>
  <c r="I111" i="66" s="1"/>
  <c r="L111" i="66" s="1"/>
  <c r="F91" i="66"/>
  <c r="I91" i="66" s="1"/>
  <c r="Q78" i="66"/>
  <c r="F79" i="66"/>
  <c r="I79" i="66" s="1"/>
  <c r="Q74" i="66"/>
  <c r="F71" i="66"/>
  <c r="I71" i="66" s="1"/>
  <c r="Q54" i="66"/>
  <c r="F55" i="66"/>
  <c r="I55" i="66" s="1"/>
  <c r="G51" i="66"/>
  <c r="F51" i="66" s="1"/>
  <c r="I51" i="66" s="1"/>
  <c r="F19" i="66"/>
  <c r="I19" i="66" s="1"/>
  <c r="L19" i="66" s="1"/>
  <c r="G7" i="66"/>
  <c r="Q278" i="66"/>
  <c r="Q273" i="66"/>
  <c r="Q275" i="66" s="1"/>
  <c r="Q268" i="66"/>
  <c r="Q269" i="66"/>
  <c r="Q270" i="66"/>
  <c r="Q266" i="66"/>
  <c r="P267" i="66"/>
  <c r="Q256" i="66"/>
  <c r="Q258" i="66"/>
  <c r="Q254" i="66"/>
  <c r="P251" i="66"/>
  <c r="Q244" i="66"/>
  <c r="P247" i="66"/>
  <c r="Q245" i="66"/>
  <c r="Q246" i="66"/>
  <c r="Q242" i="66"/>
  <c r="Q238" i="66"/>
  <c r="P235" i="66"/>
  <c r="Q221" i="66"/>
  <c r="Q217" i="66"/>
  <c r="Q212" i="66"/>
  <c r="Q209" i="66"/>
  <c r="Q205" i="66"/>
  <c r="P207" i="66"/>
  <c r="Q206" i="66"/>
  <c r="Q202" i="66"/>
  <c r="Q198" i="66"/>
  <c r="P187" i="66"/>
  <c r="Q184" i="66"/>
  <c r="Q186" i="66"/>
  <c r="Q181" i="66"/>
  <c r="Q177" i="66"/>
  <c r="Q178" i="66"/>
  <c r="Q173" i="66"/>
  <c r="Q169" i="66"/>
  <c r="Q166" i="66"/>
  <c r="Q165" i="66"/>
  <c r="Q152" i="66"/>
  <c r="Q153" i="66"/>
  <c r="Q154" i="66"/>
  <c r="Q148" i="66"/>
  <c r="Q150" i="66"/>
  <c r="Q145" i="66"/>
  <c r="Q140" i="66"/>
  <c r="Q136" i="66"/>
  <c r="Q134" i="66"/>
  <c r="Q132" i="66"/>
  <c r="Q133" i="66"/>
  <c r="Q130" i="66"/>
  <c r="Q125" i="66"/>
  <c r="Q118" i="66"/>
  <c r="Q110" i="66"/>
  <c r="P103" i="66"/>
  <c r="Q102" i="66"/>
  <c r="Q89" i="66"/>
  <c r="Q86" i="66"/>
  <c r="Q81" i="66"/>
  <c r="Q68" i="66"/>
  <c r="Q70" i="66"/>
  <c r="P71" i="66"/>
  <c r="Q66" i="66"/>
  <c r="Q61" i="66"/>
  <c r="Q58" i="66"/>
  <c r="Q57" i="66"/>
  <c r="Q53" i="66"/>
  <c r="Q49" i="66"/>
  <c r="Q46" i="66"/>
  <c r="P39" i="66"/>
  <c r="Q36" i="66"/>
  <c r="Q38" i="66"/>
  <c r="Q28" i="66"/>
  <c r="Q30" i="66"/>
  <c r="Q29" i="66"/>
  <c r="Q26" i="66"/>
  <c r="Q24" i="66"/>
  <c r="Q25" i="66"/>
  <c r="Q20" i="66"/>
  <c r="Q22" i="66"/>
  <c r="Q21" i="66"/>
  <c r="Q18" i="66"/>
  <c r="Q14" i="66"/>
  <c r="Q261" i="66"/>
  <c r="Q101" i="66"/>
  <c r="Q44" i="66"/>
  <c r="L47" i="66"/>
  <c r="Q84" i="66"/>
  <c r="L87" i="66"/>
  <c r="Q60" i="66"/>
  <c r="L63" i="66"/>
  <c r="Q64" i="66"/>
  <c r="L67" i="66"/>
  <c r="G27" i="66"/>
  <c r="F27" i="66" s="1"/>
  <c r="I27" i="66" s="1"/>
  <c r="L27" i="66" s="1"/>
  <c r="L55" i="66"/>
  <c r="L59" i="66"/>
  <c r="Q56" i="66"/>
  <c r="G59" i="66"/>
  <c r="F59" i="66" s="1"/>
  <c r="I59" i="66" s="1"/>
  <c r="L83" i="66"/>
  <c r="L91" i="66"/>
  <c r="Q88" i="66"/>
  <c r="P119" i="66"/>
  <c r="Q117" i="66"/>
  <c r="L99" i="66"/>
  <c r="Q33" i="66"/>
  <c r="Q42" i="66"/>
  <c r="Q48" i="66"/>
  <c r="L51" i="66"/>
  <c r="P51" i="66"/>
  <c r="Q65" i="66"/>
  <c r="Q80" i="66"/>
  <c r="Q100" i="66"/>
  <c r="L103" i="66"/>
  <c r="Q114" i="66"/>
  <c r="L171" i="66"/>
  <c r="Q168" i="66"/>
  <c r="G171" i="66"/>
  <c r="F171" i="66" s="1"/>
  <c r="I171" i="66" s="1"/>
  <c r="Q180" i="66"/>
  <c r="L183" i="66"/>
  <c r="G15" i="66"/>
  <c r="F15" i="66" s="1"/>
  <c r="I15" i="66" s="1"/>
  <c r="L15" i="66" s="1"/>
  <c r="F7" i="66"/>
  <c r="I4" i="66"/>
  <c r="L4" i="66" s="1"/>
  <c r="Q4" i="66" s="1"/>
  <c r="G11" i="66"/>
  <c r="F11" i="66" s="1"/>
  <c r="I11" i="66" s="1"/>
  <c r="L11" i="66" s="1"/>
  <c r="P19" i="66"/>
  <c r="F35" i="66"/>
  <c r="I35" i="66" s="1"/>
  <c r="L35" i="66" s="1"/>
  <c r="Q40" i="66"/>
  <c r="G43" i="66"/>
  <c r="F43" i="66" s="1"/>
  <c r="I43" i="66" s="1"/>
  <c r="L43" i="66" s="1"/>
  <c r="I47" i="66"/>
  <c r="Q52" i="66"/>
  <c r="F67" i="66"/>
  <c r="I67" i="66" s="1"/>
  <c r="L71" i="66"/>
  <c r="L75" i="66"/>
  <c r="Q72" i="66"/>
  <c r="P87" i="66"/>
  <c r="Q85" i="66"/>
  <c r="Q98" i="66"/>
  <c r="L143" i="66"/>
  <c r="L79" i="66"/>
  <c r="L95" i="66"/>
  <c r="Q160" i="66"/>
  <c r="L163" i="66"/>
  <c r="Q214" i="66"/>
  <c r="L215" i="66"/>
  <c r="P75" i="66"/>
  <c r="P91" i="66"/>
  <c r="P107" i="66"/>
  <c r="Q138" i="66"/>
  <c r="G155" i="66"/>
  <c r="F155" i="66" s="1"/>
  <c r="I155" i="66" s="1"/>
  <c r="L155" i="66" s="1"/>
  <c r="G83" i="66"/>
  <c r="F83" i="66" s="1"/>
  <c r="I83" i="66" s="1"/>
  <c r="G99" i="66"/>
  <c r="F99" i="66" s="1"/>
  <c r="I99" i="66" s="1"/>
  <c r="G115" i="66"/>
  <c r="F115" i="66" s="1"/>
  <c r="I115" i="66" s="1"/>
  <c r="L115" i="66" s="1"/>
  <c r="Q115" i="66" s="1"/>
  <c r="Q137" i="66"/>
  <c r="Q146" i="66"/>
  <c r="P155" i="66"/>
  <c r="P171" i="66"/>
  <c r="Q192" i="66"/>
  <c r="L195" i="66"/>
  <c r="G199" i="66"/>
  <c r="F199" i="66" s="1"/>
  <c r="I199" i="66" s="1"/>
  <c r="L199" i="66" s="1"/>
  <c r="F139" i="66"/>
  <c r="I139" i="66" s="1"/>
  <c r="L139" i="66" s="1"/>
  <c r="F147" i="66"/>
  <c r="I147" i="66" s="1"/>
  <c r="L147" i="66" s="1"/>
  <c r="Q147" i="66" s="1"/>
  <c r="Q170" i="66"/>
  <c r="G211" i="66"/>
  <c r="F211" i="66" s="1"/>
  <c r="I211" i="66" s="1"/>
  <c r="L211" i="66" s="1"/>
  <c r="L219" i="66"/>
  <c r="Q219" i="66" s="1"/>
  <c r="P223" i="66"/>
  <c r="P191" i="66"/>
  <c r="Q240" i="66"/>
  <c r="L251" i="66"/>
  <c r="Q248" i="66"/>
  <c r="G183" i="66"/>
  <c r="F183" i="66" s="1"/>
  <c r="I183" i="66" s="1"/>
  <c r="Q213" i="66"/>
  <c r="F219" i="66"/>
  <c r="I219" i="66" s="1"/>
  <c r="Q233" i="66"/>
  <c r="L255" i="66"/>
  <c r="Q252" i="66"/>
  <c r="Q260" i="66"/>
  <c r="L263" i="66"/>
  <c r="L267" i="66"/>
  <c r="Q264" i="66"/>
  <c r="L239" i="66"/>
  <c r="G275" i="66"/>
  <c r="F275" i="66" s="1"/>
  <c r="I275" i="66" s="1"/>
  <c r="G227" i="66"/>
  <c r="F227" i="66" s="1"/>
  <c r="I227" i="66" s="1"/>
  <c r="L227" i="66" s="1"/>
  <c r="G259" i="66"/>
  <c r="F259" i="66" s="1"/>
  <c r="I259" i="66" s="1"/>
  <c r="L259" i="66" s="1"/>
  <c r="F271" i="66"/>
  <c r="I271" i="66" s="1"/>
  <c r="L271" i="66" s="1"/>
  <c r="L275" i="66"/>
  <c r="P203" i="66"/>
  <c r="F223" i="66"/>
  <c r="I223" i="66" s="1"/>
  <c r="L223" i="66" s="1"/>
  <c r="F231" i="66"/>
  <c r="I231" i="66" s="1"/>
  <c r="L231" i="66" s="1"/>
  <c r="G243" i="66"/>
  <c r="F243" i="66" s="1"/>
  <c r="I243" i="66" s="1"/>
  <c r="L243" i="66" s="1"/>
  <c r="F255" i="66"/>
  <c r="I255" i="66" s="1"/>
  <c r="P271" i="66"/>
  <c r="P283" i="66"/>
  <c r="R284" i="59"/>
  <c r="R286" i="59" s="1"/>
  <c r="Q243" i="66" l="1"/>
  <c r="Q51" i="66"/>
  <c r="Q227" i="66"/>
  <c r="Q7" i="66"/>
  <c r="Q175" i="66"/>
  <c r="Q267" i="66"/>
  <c r="Q143" i="66"/>
  <c r="I7" i="66"/>
  <c r="L7" i="66" s="1"/>
  <c r="L284" i="66" s="1"/>
  <c r="Q95" i="66"/>
  <c r="P284" i="66"/>
  <c r="Q195" i="66"/>
  <c r="Q99" i="66"/>
  <c r="Q211" i="66"/>
  <c r="Q235" i="66"/>
  <c r="Q251" i="66"/>
  <c r="Q263" i="66"/>
  <c r="Q223" i="66"/>
  <c r="Q255" i="66"/>
  <c r="Q231" i="66"/>
  <c r="Q179" i="66"/>
  <c r="Q159" i="66"/>
  <c r="Q183" i="66"/>
  <c r="Q151" i="66"/>
  <c r="Q199" i="66"/>
  <c r="Q191" i="66"/>
  <c r="Q163" i="66"/>
  <c r="Q111" i="66"/>
  <c r="Q139" i="66"/>
  <c r="Q131" i="66"/>
  <c r="Q127" i="66"/>
  <c r="Q123" i="66"/>
  <c r="Q107" i="66"/>
  <c r="Q83" i="66"/>
  <c r="Q135" i="66"/>
  <c r="Q279" i="66"/>
  <c r="Q239" i="66"/>
  <c r="Q79" i="66"/>
  <c r="Q43" i="66"/>
  <c r="Q23" i="66"/>
  <c r="Q11" i="66"/>
  <c r="Q75" i="66"/>
  <c r="Q39" i="66"/>
  <c r="Q35" i="66"/>
  <c r="Q15" i="66"/>
  <c r="Q63" i="66"/>
  <c r="Q31" i="66"/>
  <c r="Q259" i="66"/>
  <c r="Q167" i="66"/>
  <c r="Q103" i="66"/>
  <c r="Q71" i="66"/>
  <c r="Q47" i="66"/>
  <c r="Q27" i="66"/>
  <c r="Q55" i="66"/>
  <c r="Q187" i="66"/>
  <c r="Q119" i="66"/>
  <c r="Q67" i="66"/>
  <c r="Q59" i="66"/>
  <c r="Q271" i="66"/>
  <c r="Q247" i="66"/>
  <c r="Q215" i="66"/>
  <c r="Q207" i="66"/>
  <c r="Q155" i="66"/>
  <c r="Q19" i="66"/>
  <c r="Q203" i="66"/>
  <c r="Q171" i="66"/>
  <c r="Q283" i="66"/>
  <c r="Q91" i="66"/>
  <c r="Q87" i="66"/>
  <c r="E7" i="59"/>
  <c r="E11" i="59"/>
  <c r="G11" i="59" s="1"/>
  <c r="F11" i="59" s="1"/>
  <c r="E15" i="59"/>
  <c r="E19" i="59"/>
  <c r="G19" i="59" s="1"/>
  <c r="E23" i="59"/>
  <c r="G23" i="59" s="1"/>
  <c r="E27" i="59"/>
  <c r="G27" i="59" s="1"/>
  <c r="F27" i="59" s="1"/>
  <c r="E31" i="59"/>
  <c r="G31" i="59" s="1"/>
  <c r="E35" i="59"/>
  <c r="E39" i="59"/>
  <c r="G39" i="59" s="1"/>
  <c r="E43" i="59"/>
  <c r="G43" i="59" s="1"/>
  <c r="F43" i="59" s="1"/>
  <c r="E47" i="59"/>
  <c r="G47" i="59" s="1"/>
  <c r="E51" i="59"/>
  <c r="G51" i="59" s="1"/>
  <c r="E55" i="59"/>
  <c r="G55" i="59" s="1"/>
  <c r="E59" i="59"/>
  <c r="G59" i="59" s="1"/>
  <c r="F59" i="59" s="1"/>
  <c r="E63" i="59"/>
  <c r="E67" i="59"/>
  <c r="G67" i="59" s="1"/>
  <c r="E71" i="59"/>
  <c r="E75" i="59"/>
  <c r="G75" i="59" s="1"/>
  <c r="F75" i="59" s="1"/>
  <c r="E79" i="59"/>
  <c r="G79" i="59" s="1"/>
  <c r="F79" i="59" s="1"/>
  <c r="E83" i="59"/>
  <c r="G83" i="59" s="1"/>
  <c r="F83" i="59" s="1"/>
  <c r="E87" i="59"/>
  <c r="G87" i="59" s="1"/>
  <c r="F87" i="59" s="1"/>
  <c r="E91" i="59"/>
  <c r="G91" i="59" s="1"/>
  <c r="F91" i="59" s="1"/>
  <c r="E95" i="59"/>
  <c r="G95" i="59" s="1"/>
  <c r="F95" i="59" s="1"/>
  <c r="E99" i="59"/>
  <c r="G99" i="59" s="1"/>
  <c r="F99" i="59" s="1"/>
  <c r="E103" i="59"/>
  <c r="G103" i="59" s="1"/>
  <c r="F103" i="59" s="1"/>
  <c r="E107" i="59"/>
  <c r="G107" i="59" s="1"/>
  <c r="F107" i="59" s="1"/>
  <c r="E111" i="59"/>
  <c r="G111" i="59" s="1"/>
  <c r="F111" i="59" s="1"/>
  <c r="E115" i="59"/>
  <c r="G115" i="59" s="1"/>
  <c r="F115" i="59" s="1"/>
  <c r="E119" i="59"/>
  <c r="G119" i="59" s="1"/>
  <c r="F119" i="59" s="1"/>
  <c r="E123" i="59"/>
  <c r="G123" i="59" s="1"/>
  <c r="F123" i="59" s="1"/>
  <c r="E127" i="59"/>
  <c r="G127" i="59" s="1"/>
  <c r="F127" i="59" s="1"/>
  <c r="E131" i="59"/>
  <c r="G131" i="59" s="1"/>
  <c r="F131" i="59" s="1"/>
  <c r="E135" i="59"/>
  <c r="G135" i="59" s="1"/>
  <c r="F135" i="59" s="1"/>
  <c r="E139" i="59"/>
  <c r="G139" i="59" s="1"/>
  <c r="F139" i="59" s="1"/>
  <c r="E143" i="59"/>
  <c r="G143" i="59" s="1"/>
  <c r="F143" i="59" s="1"/>
  <c r="E147" i="59"/>
  <c r="G147" i="59" s="1"/>
  <c r="F147" i="59" s="1"/>
  <c r="E151" i="59"/>
  <c r="E155" i="59"/>
  <c r="E159" i="59"/>
  <c r="G159" i="59" s="1"/>
  <c r="F159" i="59" s="1"/>
  <c r="E163" i="59"/>
  <c r="G163" i="59" s="1"/>
  <c r="F163" i="59" s="1"/>
  <c r="E167" i="59"/>
  <c r="G167" i="59" s="1"/>
  <c r="F167" i="59" s="1"/>
  <c r="E171" i="59"/>
  <c r="G171" i="59" s="1"/>
  <c r="F171" i="59" s="1"/>
  <c r="E175" i="59"/>
  <c r="G175" i="59" s="1"/>
  <c r="F175" i="59" s="1"/>
  <c r="E179" i="59"/>
  <c r="G179" i="59" s="1"/>
  <c r="F179" i="59" s="1"/>
  <c r="E183" i="59"/>
  <c r="G183" i="59" s="1"/>
  <c r="F183" i="59" s="1"/>
  <c r="E187" i="59"/>
  <c r="G187" i="59" s="1"/>
  <c r="F187" i="59" s="1"/>
  <c r="E191" i="59"/>
  <c r="G191" i="59" s="1"/>
  <c r="F191" i="59" s="1"/>
  <c r="E195" i="59"/>
  <c r="G195" i="59" s="1"/>
  <c r="F195" i="59" s="1"/>
  <c r="E199" i="59"/>
  <c r="G199" i="59" s="1"/>
  <c r="F199" i="59" s="1"/>
  <c r="E203" i="59"/>
  <c r="G203" i="59" s="1"/>
  <c r="F203" i="59" s="1"/>
  <c r="E207" i="59"/>
  <c r="G207" i="59" s="1"/>
  <c r="F207" i="59" s="1"/>
  <c r="E211" i="59"/>
  <c r="G211" i="59" s="1"/>
  <c r="F211" i="59" s="1"/>
  <c r="E215" i="59"/>
  <c r="G215" i="59" s="1"/>
  <c r="F215" i="59" s="1"/>
  <c r="E219" i="59"/>
  <c r="G219" i="59" s="1"/>
  <c r="F219" i="59" s="1"/>
  <c r="E223" i="59"/>
  <c r="G223" i="59" s="1"/>
  <c r="F223" i="59" s="1"/>
  <c r="E227" i="59"/>
  <c r="G227" i="59" s="1"/>
  <c r="F227" i="59" s="1"/>
  <c r="E231" i="59"/>
  <c r="E235" i="59"/>
  <c r="G235" i="59" s="1"/>
  <c r="F235" i="59" s="1"/>
  <c r="E239" i="59"/>
  <c r="G239" i="59" s="1"/>
  <c r="F239" i="59" s="1"/>
  <c r="E243" i="59"/>
  <c r="G243" i="59" s="1"/>
  <c r="F243" i="59" s="1"/>
  <c r="E247" i="59"/>
  <c r="G247" i="59" s="1"/>
  <c r="F247" i="59" s="1"/>
  <c r="E251" i="59"/>
  <c r="E255" i="59"/>
  <c r="G255" i="59" s="1"/>
  <c r="F255" i="59" s="1"/>
  <c r="E259" i="59"/>
  <c r="G259" i="59" s="1"/>
  <c r="F259" i="59" s="1"/>
  <c r="E263" i="59"/>
  <c r="G263" i="59" s="1"/>
  <c r="F263" i="59" s="1"/>
  <c r="E267" i="59"/>
  <c r="G267" i="59" s="1"/>
  <c r="F267" i="59" s="1"/>
  <c r="E271" i="59"/>
  <c r="G271" i="59" s="1"/>
  <c r="F271" i="59" s="1"/>
  <c r="E275" i="59"/>
  <c r="E279" i="59"/>
  <c r="E283" i="59"/>
  <c r="G283" i="59" s="1"/>
  <c r="G5" i="59"/>
  <c r="F5" i="59" s="1"/>
  <c r="I5" i="59" s="1"/>
  <c r="G6" i="59"/>
  <c r="F6" i="59" s="1"/>
  <c r="I6" i="59" s="1"/>
  <c r="G8" i="59"/>
  <c r="F8" i="59" s="1"/>
  <c r="I8" i="59" s="1"/>
  <c r="G9" i="59"/>
  <c r="F9" i="59" s="1"/>
  <c r="I9" i="59" s="1"/>
  <c r="G10" i="59"/>
  <c r="F10" i="59" s="1"/>
  <c r="I10" i="59" s="1"/>
  <c r="G12" i="59"/>
  <c r="F12" i="59" s="1"/>
  <c r="I12" i="59" s="1"/>
  <c r="G13" i="59"/>
  <c r="F13" i="59" s="1"/>
  <c r="I13" i="59" s="1"/>
  <c r="G14" i="59"/>
  <c r="F14" i="59" s="1"/>
  <c r="I14" i="59" s="1"/>
  <c r="G15" i="59"/>
  <c r="G16" i="59"/>
  <c r="F16" i="59" s="1"/>
  <c r="I16" i="59" s="1"/>
  <c r="G17" i="59"/>
  <c r="F17" i="59" s="1"/>
  <c r="I17" i="59" s="1"/>
  <c r="G18" i="59"/>
  <c r="F18" i="59" s="1"/>
  <c r="I18" i="59" s="1"/>
  <c r="G20" i="59"/>
  <c r="F20" i="59" s="1"/>
  <c r="I20" i="59" s="1"/>
  <c r="G21" i="59"/>
  <c r="F21" i="59" s="1"/>
  <c r="I21" i="59" s="1"/>
  <c r="G22" i="59"/>
  <c r="F22" i="59" s="1"/>
  <c r="I22" i="59" s="1"/>
  <c r="G24" i="59"/>
  <c r="F24" i="59" s="1"/>
  <c r="I24" i="59" s="1"/>
  <c r="G25" i="59"/>
  <c r="F25" i="59" s="1"/>
  <c r="I25" i="59" s="1"/>
  <c r="G26" i="59"/>
  <c r="F26" i="59" s="1"/>
  <c r="I26" i="59" s="1"/>
  <c r="G28" i="59"/>
  <c r="F28" i="59" s="1"/>
  <c r="I28" i="59" s="1"/>
  <c r="G29" i="59"/>
  <c r="F29" i="59" s="1"/>
  <c r="I29" i="59" s="1"/>
  <c r="G30" i="59"/>
  <c r="F30" i="59" s="1"/>
  <c r="I30" i="59" s="1"/>
  <c r="G32" i="59"/>
  <c r="F32" i="59" s="1"/>
  <c r="I32" i="59" s="1"/>
  <c r="G33" i="59"/>
  <c r="F33" i="59" s="1"/>
  <c r="I33" i="59" s="1"/>
  <c r="G34" i="59"/>
  <c r="F34" i="59" s="1"/>
  <c r="I34" i="59" s="1"/>
  <c r="G36" i="59"/>
  <c r="F36" i="59" s="1"/>
  <c r="I36" i="59" s="1"/>
  <c r="G37" i="59"/>
  <c r="F37" i="59" s="1"/>
  <c r="I37" i="59" s="1"/>
  <c r="G38" i="59"/>
  <c r="F38" i="59" s="1"/>
  <c r="I38" i="59" s="1"/>
  <c r="G40" i="59"/>
  <c r="F40" i="59" s="1"/>
  <c r="I40" i="59" s="1"/>
  <c r="G41" i="59"/>
  <c r="F41" i="59" s="1"/>
  <c r="I41" i="59" s="1"/>
  <c r="G42" i="59"/>
  <c r="F42" i="59" s="1"/>
  <c r="I42" i="59" s="1"/>
  <c r="G44" i="59"/>
  <c r="F44" i="59" s="1"/>
  <c r="I44" i="59" s="1"/>
  <c r="G45" i="59"/>
  <c r="F45" i="59" s="1"/>
  <c r="I45" i="59" s="1"/>
  <c r="G46" i="59"/>
  <c r="F46" i="59" s="1"/>
  <c r="I46" i="59" s="1"/>
  <c r="G48" i="59"/>
  <c r="F48" i="59" s="1"/>
  <c r="I48" i="59" s="1"/>
  <c r="G49" i="59"/>
  <c r="F49" i="59" s="1"/>
  <c r="I49" i="59" s="1"/>
  <c r="G50" i="59"/>
  <c r="F50" i="59" s="1"/>
  <c r="I50" i="59" s="1"/>
  <c r="G52" i="59"/>
  <c r="F52" i="59" s="1"/>
  <c r="I52" i="59" s="1"/>
  <c r="G53" i="59"/>
  <c r="F53" i="59" s="1"/>
  <c r="I53" i="59" s="1"/>
  <c r="G54" i="59"/>
  <c r="F54" i="59" s="1"/>
  <c r="I54" i="59" s="1"/>
  <c r="G56" i="59"/>
  <c r="F56" i="59" s="1"/>
  <c r="I56" i="59" s="1"/>
  <c r="G57" i="59"/>
  <c r="F57" i="59" s="1"/>
  <c r="I57" i="59" s="1"/>
  <c r="G58" i="59"/>
  <c r="F58" i="59" s="1"/>
  <c r="I58" i="59" s="1"/>
  <c r="G60" i="59"/>
  <c r="F60" i="59" s="1"/>
  <c r="I60" i="59" s="1"/>
  <c r="G61" i="59"/>
  <c r="F61" i="59" s="1"/>
  <c r="I61" i="59" s="1"/>
  <c r="G62" i="59"/>
  <c r="F62" i="59" s="1"/>
  <c r="I62" i="59" s="1"/>
  <c r="G63" i="59"/>
  <c r="G64" i="59"/>
  <c r="F64" i="59" s="1"/>
  <c r="I64" i="59" s="1"/>
  <c r="G65" i="59"/>
  <c r="F65" i="59" s="1"/>
  <c r="I65" i="59" s="1"/>
  <c r="G66" i="59"/>
  <c r="F66" i="59" s="1"/>
  <c r="I66" i="59" s="1"/>
  <c r="G68" i="59"/>
  <c r="F68" i="59" s="1"/>
  <c r="I68" i="59" s="1"/>
  <c r="G69" i="59"/>
  <c r="F69" i="59" s="1"/>
  <c r="I69" i="59" s="1"/>
  <c r="G70" i="59"/>
  <c r="F70" i="59" s="1"/>
  <c r="I70" i="59" s="1"/>
  <c r="G72" i="59"/>
  <c r="F72" i="59" s="1"/>
  <c r="I72" i="59" s="1"/>
  <c r="G73" i="59"/>
  <c r="F73" i="59" s="1"/>
  <c r="I73" i="59" s="1"/>
  <c r="G74" i="59"/>
  <c r="F74" i="59" s="1"/>
  <c r="I74" i="59" s="1"/>
  <c r="G76" i="59"/>
  <c r="F76" i="59" s="1"/>
  <c r="I76" i="59" s="1"/>
  <c r="G77" i="59"/>
  <c r="F77" i="59" s="1"/>
  <c r="I77" i="59" s="1"/>
  <c r="G78" i="59"/>
  <c r="F78" i="59" s="1"/>
  <c r="I78" i="59" s="1"/>
  <c r="G80" i="59"/>
  <c r="F80" i="59" s="1"/>
  <c r="I80" i="59" s="1"/>
  <c r="G81" i="59"/>
  <c r="F81" i="59" s="1"/>
  <c r="I81" i="59" s="1"/>
  <c r="G82" i="59"/>
  <c r="F82" i="59" s="1"/>
  <c r="I82" i="59" s="1"/>
  <c r="G84" i="59"/>
  <c r="F84" i="59" s="1"/>
  <c r="I84" i="59" s="1"/>
  <c r="G85" i="59"/>
  <c r="F85" i="59" s="1"/>
  <c r="I85" i="59" s="1"/>
  <c r="G86" i="59"/>
  <c r="F86" i="59" s="1"/>
  <c r="I86" i="59" s="1"/>
  <c r="G88" i="59"/>
  <c r="F88" i="59" s="1"/>
  <c r="I88" i="59" s="1"/>
  <c r="G89" i="59"/>
  <c r="F89" i="59" s="1"/>
  <c r="I89" i="59" s="1"/>
  <c r="G90" i="59"/>
  <c r="F90" i="59" s="1"/>
  <c r="I90" i="59" s="1"/>
  <c r="G92" i="59"/>
  <c r="F92" i="59" s="1"/>
  <c r="I92" i="59" s="1"/>
  <c r="G93" i="59"/>
  <c r="F93" i="59" s="1"/>
  <c r="I93" i="59" s="1"/>
  <c r="G94" i="59"/>
  <c r="F94" i="59" s="1"/>
  <c r="I94" i="59" s="1"/>
  <c r="G96" i="59"/>
  <c r="F96" i="59" s="1"/>
  <c r="I96" i="59" s="1"/>
  <c r="G97" i="59"/>
  <c r="F97" i="59" s="1"/>
  <c r="I97" i="59" s="1"/>
  <c r="G98" i="59"/>
  <c r="F98" i="59" s="1"/>
  <c r="I98" i="59" s="1"/>
  <c r="G100" i="59"/>
  <c r="F100" i="59" s="1"/>
  <c r="I100" i="59" s="1"/>
  <c r="G101" i="59"/>
  <c r="F101" i="59" s="1"/>
  <c r="I101" i="59" s="1"/>
  <c r="G102" i="59"/>
  <c r="F102" i="59" s="1"/>
  <c r="I102" i="59" s="1"/>
  <c r="G104" i="59"/>
  <c r="F104" i="59" s="1"/>
  <c r="I104" i="59" s="1"/>
  <c r="G105" i="59"/>
  <c r="F105" i="59" s="1"/>
  <c r="I105" i="59" s="1"/>
  <c r="G106" i="59"/>
  <c r="F106" i="59" s="1"/>
  <c r="I106" i="59" s="1"/>
  <c r="G108" i="59"/>
  <c r="F108" i="59" s="1"/>
  <c r="I108" i="59" s="1"/>
  <c r="G109" i="59"/>
  <c r="F109" i="59" s="1"/>
  <c r="I109" i="59" s="1"/>
  <c r="G110" i="59"/>
  <c r="F110" i="59" s="1"/>
  <c r="I110" i="59" s="1"/>
  <c r="G112" i="59"/>
  <c r="F112" i="59" s="1"/>
  <c r="I112" i="59" s="1"/>
  <c r="G113" i="59"/>
  <c r="F113" i="59" s="1"/>
  <c r="I113" i="59" s="1"/>
  <c r="G114" i="59"/>
  <c r="F114" i="59" s="1"/>
  <c r="I114" i="59" s="1"/>
  <c r="G116" i="59"/>
  <c r="F116" i="59" s="1"/>
  <c r="I116" i="59" s="1"/>
  <c r="G117" i="59"/>
  <c r="F117" i="59" s="1"/>
  <c r="I117" i="59" s="1"/>
  <c r="G118" i="59"/>
  <c r="F118" i="59" s="1"/>
  <c r="I118" i="59" s="1"/>
  <c r="G120" i="59"/>
  <c r="F120" i="59" s="1"/>
  <c r="I120" i="59" s="1"/>
  <c r="G121" i="59"/>
  <c r="F121" i="59" s="1"/>
  <c r="I121" i="59" s="1"/>
  <c r="G122" i="59"/>
  <c r="F122" i="59" s="1"/>
  <c r="I122" i="59" s="1"/>
  <c r="G124" i="59"/>
  <c r="F124" i="59" s="1"/>
  <c r="I124" i="59" s="1"/>
  <c r="G125" i="59"/>
  <c r="F125" i="59" s="1"/>
  <c r="I125" i="59" s="1"/>
  <c r="G126" i="59"/>
  <c r="F126" i="59" s="1"/>
  <c r="I126" i="59" s="1"/>
  <c r="G128" i="59"/>
  <c r="F128" i="59" s="1"/>
  <c r="I128" i="59" s="1"/>
  <c r="G129" i="59"/>
  <c r="F129" i="59" s="1"/>
  <c r="I129" i="59" s="1"/>
  <c r="G130" i="59"/>
  <c r="F130" i="59" s="1"/>
  <c r="I130" i="59" s="1"/>
  <c r="G132" i="59"/>
  <c r="F132" i="59" s="1"/>
  <c r="I132" i="59" s="1"/>
  <c r="G133" i="59"/>
  <c r="F133" i="59" s="1"/>
  <c r="I133" i="59" s="1"/>
  <c r="G134" i="59"/>
  <c r="F134" i="59" s="1"/>
  <c r="I134" i="59" s="1"/>
  <c r="G136" i="59"/>
  <c r="F136" i="59" s="1"/>
  <c r="I136" i="59" s="1"/>
  <c r="G137" i="59"/>
  <c r="F137" i="59" s="1"/>
  <c r="I137" i="59" s="1"/>
  <c r="G138" i="59"/>
  <c r="F138" i="59" s="1"/>
  <c r="I138" i="59" s="1"/>
  <c r="G140" i="59"/>
  <c r="F140" i="59" s="1"/>
  <c r="I140" i="59" s="1"/>
  <c r="G141" i="59"/>
  <c r="F141" i="59" s="1"/>
  <c r="I141" i="59" s="1"/>
  <c r="G142" i="59"/>
  <c r="F142" i="59" s="1"/>
  <c r="I142" i="59" s="1"/>
  <c r="G144" i="59"/>
  <c r="F144" i="59" s="1"/>
  <c r="I144" i="59" s="1"/>
  <c r="G145" i="59"/>
  <c r="F145" i="59" s="1"/>
  <c r="I145" i="59" s="1"/>
  <c r="G146" i="59"/>
  <c r="F146" i="59" s="1"/>
  <c r="I146" i="59" s="1"/>
  <c r="G148" i="59"/>
  <c r="F148" i="59" s="1"/>
  <c r="I148" i="59" s="1"/>
  <c r="G149" i="59"/>
  <c r="F149" i="59" s="1"/>
  <c r="I149" i="59" s="1"/>
  <c r="G150" i="59"/>
  <c r="F150" i="59" s="1"/>
  <c r="I150" i="59" s="1"/>
  <c r="G151" i="59"/>
  <c r="F151" i="59" s="1"/>
  <c r="G152" i="59"/>
  <c r="F152" i="59" s="1"/>
  <c r="I152" i="59" s="1"/>
  <c r="G153" i="59"/>
  <c r="F153" i="59" s="1"/>
  <c r="I153" i="59" s="1"/>
  <c r="G154" i="59"/>
  <c r="F154" i="59" s="1"/>
  <c r="I154" i="59" s="1"/>
  <c r="G155" i="59"/>
  <c r="F155" i="59" s="1"/>
  <c r="G156" i="59"/>
  <c r="F156" i="59" s="1"/>
  <c r="I156" i="59" s="1"/>
  <c r="G157" i="59"/>
  <c r="F157" i="59" s="1"/>
  <c r="I157" i="59" s="1"/>
  <c r="G158" i="59"/>
  <c r="F158" i="59" s="1"/>
  <c r="I158" i="59" s="1"/>
  <c r="G160" i="59"/>
  <c r="F160" i="59" s="1"/>
  <c r="I160" i="59" s="1"/>
  <c r="G161" i="59"/>
  <c r="F161" i="59" s="1"/>
  <c r="I161" i="59" s="1"/>
  <c r="G162" i="59"/>
  <c r="F162" i="59" s="1"/>
  <c r="I162" i="59" s="1"/>
  <c r="G164" i="59"/>
  <c r="F164" i="59" s="1"/>
  <c r="I164" i="59" s="1"/>
  <c r="G165" i="59"/>
  <c r="F165" i="59" s="1"/>
  <c r="I165" i="59" s="1"/>
  <c r="G166" i="59"/>
  <c r="F166" i="59" s="1"/>
  <c r="I166" i="59" s="1"/>
  <c r="G168" i="59"/>
  <c r="F168" i="59" s="1"/>
  <c r="I168" i="59" s="1"/>
  <c r="G169" i="59"/>
  <c r="F169" i="59" s="1"/>
  <c r="I169" i="59" s="1"/>
  <c r="G170" i="59"/>
  <c r="F170" i="59" s="1"/>
  <c r="I170" i="59" s="1"/>
  <c r="G172" i="59"/>
  <c r="F172" i="59" s="1"/>
  <c r="I172" i="59" s="1"/>
  <c r="G173" i="59"/>
  <c r="F173" i="59" s="1"/>
  <c r="I173" i="59" s="1"/>
  <c r="G174" i="59"/>
  <c r="F174" i="59" s="1"/>
  <c r="I174" i="59" s="1"/>
  <c r="G176" i="59"/>
  <c r="F176" i="59" s="1"/>
  <c r="I176" i="59" s="1"/>
  <c r="G177" i="59"/>
  <c r="F177" i="59" s="1"/>
  <c r="I177" i="59" s="1"/>
  <c r="G178" i="59"/>
  <c r="F178" i="59" s="1"/>
  <c r="I178" i="59" s="1"/>
  <c r="G180" i="59"/>
  <c r="F180" i="59" s="1"/>
  <c r="I180" i="59" s="1"/>
  <c r="G181" i="59"/>
  <c r="F181" i="59" s="1"/>
  <c r="I181" i="59" s="1"/>
  <c r="G182" i="59"/>
  <c r="F182" i="59" s="1"/>
  <c r="I182" i="59" s="1"/>
  <c r="G184" i="59"/>
  <c r="F184" i="59" s="1"/>
  <c r="I184" i="59" s="1"/>
  <c r="G185" i="59"/>
  <c r="F185" i="59" s="1"/>
  <c r="I185" i="59" s="1"/>
  <c r="G186" i="59"/>
  <c r="F186" i="59" s="1"/>
  <c r="I186" i="59" s="1"/>
  <c r="G188" i="59"/>
  <c r="F188" i="59" s="1"/>
  <c r="I188" i="59" s="1"/>
  <c r="G189" i="59"/>
  <c r="F189" i="59" s="1"/>
  <c r="I189" i="59" s="1"/>
  <c r="G190" i="59"/>
  <c r="F190" i="59" s="1"/>
  <c r="I190" i="59" s="1"/>
  <c r="G192" i="59"/>
  <c r="F192" i="59" s="1"/>
  <c r="I192" i="59" s="1"/>
  <c r="G193" i="59"/>
  <c r="F193" i="59" s="1"/>
  <c r="I193" i="59" s="1"/>
  <c r="G194" i="59"/>
  <c r="F194" i="59" s="1"/>
  <c r="I194" i="59" s="1"/>
  <c r="G196" i="59"/>
  <c r="F196" i="59" s="1"/>
  <c r="I196" i="59" s="1"/>
  <c r="G197" i="59"/>
  <c r="F197" i="59" s="1"/>
  <c r="I197" i="59" s="1"/>
  <c r="G198" i="59"/>
  <c r="F198" i="59" s="1"/>
  <c r="I198" i="59" s="1"/>
  <c r="G200" i="59"/>
  <c r="F200" i="59" s="1"/>
  <c r="I200" i="59" s="1"/>
  <c r="G201" i="59"/>
  <c r="F201" i="59" s="1"/>
  <c r="I201" i="59" s="1"/>
  <c r="G202" i="59"/>
  <c r="F202" i="59" s="1"/>
  <c r="I202" i="59" s="1"/>
  <c r="G204" i="59"/>
  <c r="F204" i="59" s="1"/>
  <c r="I204" i="59" s="1"/>
  <c r="G205" i="59"/>
  <c r="F205" i="59" s="1"/>
  <c r="I205" i="59" s="1"/>
  <c r="G206" i="59"/>
  <c r="F206" i="59" s="1"/>
  <c r="I206" i="59" s="1"/>
  <c r="G208" i="59"/>
  <c r="F208" i="59" s="1"/>
  <c r="I208" i="59" s="1"/>
  <c r="G209" i="59"/>
  <c r="F209" i="59" s="1"/>
  <c r="I209" i="59" s="1"/>
  <c r="G210" i="59"/>
  <c r="F210" i="59" s="1"/>
  <c r="I210" i="59" s="1"/>
  <c r="G212" i="59"/>
  <c r="F212" i="59" s="1"/>
  <c r="I212" i="59" s="1"/>
  <c r="G213" i="59"/>
  <c r="F213" i="59" s="1"/>
  <c r="I213" i="59" s="1"/>
  <c r="G214" i="59"/>
  <c r="F214" i="59" s="1"/>
  <c r="I214" i="59" s="1"/>
  <c r="G216" i="59"/>
  <c r="F216" i="59" s="1"/>
  <c r="I216" i="59" s="1"/>
  <c r="G217" i="59"/>
  <c r="F217" i="59" s="1"/>
  <c r="I217" i="59" s="1"/>
  <c r="G218" i="59"/>
  <c r="F218" i="59" s="1"/>
  <c r="I218" i="59" s="1"/>
  <c r="G220" i="59"/>
  <c r="F220" i="59" s="1"/>
  <c r="I220" i="59" s="1"/>
  <c r="G221" i="59"/>
  <c r="F221" i="59" s="1"/>
  <c r="I221" i="59" s="1"/>
  <c r="G222" i="59"/>
  <c r="F222" i="59" s="1"/>
  <c r="I222" i="59" s="1"/>
  <c r="G224" i="59"/>
  <c r="F224" i="59" s="1"/>
  <c r="I224" i="59" s="1"/>
  <c r="G225" i="59"/>
  <c r="F225" i="59" s="1"/>
  <c r="I225" i="59" s="1"/>
  <c r="G226" i="59"/>
  <c r="F226" i="59" s="1"/>
  <c r="I226" i="59" s="1"/>
  <c r="G228" i="59"/>
  <c r="F228" i="59" s="1"/>
  <c r="I228" i="59" s="1"/>
  <c r="G229" i="59"/>
  <c r="F229" i="59" s="1"/>
  <c r="I229" i="59" s="1"/>
  <c r="G230" i="59"/>
  <c r="F230" i="59" s="1"/>
  <c r="I230" i="59" s="1"/>
  <c r="G231" i="59"/>
  <c r="F231" i="59" s="1"/>
  <c r="G232" i="59"/>
  <c r="F232" i="59" s="1"/>
  <c r="I232" i="59" s="1"/>
  <c r="G233" i="59"/>
  <c r="F233" i="59" s="1"/>
  <c r="I233" i="59" s="1"/>
  <c r="G234" i="59"/>
  <c r="F234" i="59" s="1"/>
  <c r="I234" i="59" s="1"/>
  <c r="G236" i="59"/>
  <c r="F236" i="59" s="1"/>
  <c r="I236" i="59" s="1"/>
  <c r="G237" i="59"/>
  <c r="F237" i="59" s="1"/>
  <c r="I237" i="59" s="1"/>
  <c r="G238" i="59"/>
  <c r="F238" i="59" s="1"/>
  <c r="I238" i="59" s="1"/>
  <c r="G240" i="59"/>
  <c r="F240" i="59" s="1"/>
  <c r="I240" i="59" s="1"/>
  <c r="G241" i="59"/>
  <c r="F241" i="59" s="1"/>
  <c r="I241" i="59" s="1"/>
  <c r="G242" i="59"/>
  <c r="F242" i="59" s="1"/>
  <c r="I242" i="59" s="1"/>
  <c r="G244" i="59"/>
  <c r="F244" i="59" s="1"/>
  <c r="I244" i="59" s="1"/>
  <c r="G245" i="59"/>
  <c r="F245" i="59" s="1"/>
  <c r="I245" i="59" s="1"/>
  <c r="G246" i="59"/>
  <c r="F246" i="59" s="1"/>
  <c r="I246" i="59" s="1"/>
  <c r="G248" i="59"/>
  <c r="F248" i="59" s="1"/>
  <c r="I248" i="59" s="1"/>
  <c r="G249" i="59"/>
  <c r="F249" i="59" s="1"/>
  <c r="I249" i="59" s="1"/>
  <c r="G250" i="59"/>
  <c r="F250" i="59" s="1"/>
  <c r="I250" i="59" s="1"/>
  <c r="G251" i="59"/>
  <c r="F251" i="59" s="1"/>
  <c r="G252" i="59"/>
  <c r="F252" i="59" s="1"/>
  <c r="I252" i="59" s="1"/>
  <c r="G253" i="59"/>
  <c r="F253" i="59" s="1"/>
  <c r="I253" i="59" s="1"/>
  <c r="G254" i="59"/>
  <c r="F254" i="59" s="1"/>
  <c r="I254" i="59" s="1"/>
  <c r="G256" i="59"/>
  <c r="F256" i="59" s="1"/>
  <c r="I256" i="59" s="1"/>
  <c r="G257" i="59"/>
  <c r="F257" i="59" s="1"/>
  <c r="I257" i="59" s="1"/>
  <c r="G258" i="59"/>
  <c r="F258" i="59" s="1"/>
  <c r="I258" i="59" s="1"/>
  <c r="G260" i="59"/>
  <c r="F260" i="59" s="1"/>
  <c r="I260" i="59" s="1"/>
  <c r="G261" i="59"/>
  <c r="F261" i="59" s="1"/>
  <c r="I261" i="59" s="1"/>
  <c r="G262" i="59"/>
  <c r="F262" i="59" s="1"/>
  <c r="I262" i="59" s="1"/>
  <c r="G264" i="59"/>
  <c r="F264" i="59" s="1"/>
  <c r="I264" i="59" s="1"/>
  <c r="G265" i="59"/>
  <c r="F265" i="59" s="1"/>
  <c r="I265" i="59" s="1"/>
  <c r="G266" i="59"/>
  <c r="F266" i="59" s="1"/>
  <c r="I266" i="59" s="1"/>
  <c r="G268" i="59"/>
  <c r="F268" i="59" s="1"/>
  <c r="I268" i="59" s="1"/>
  <c r="G269" i="59"/>
  <c r="F269" i="59" s="1"/>
  <c r="I269" i="59" s="1"/>
  <c r="G270" i="59"/>
  <c r="F270" i="59" s="1"/>
  <c r="I270" i="59" s="1"/>
  <c r="G272" i="59"/>
  <c r="F272" i="59" s="1"/>
  <c r="I272" i="59" s="1"/>
  <c r="G273" i="59"/>
  <c r="F273" i="59" s="1"/>
  <c r="I273" i="59" s="1"/>
  <c r="G274" i="59"/>
  <c r="F274" i="59" s="1"/>
  <c r="I274" i="59" s="1"/>
  <c r="G276" i="59"/>
  <c r="F276" i="59" s="1"/>
  <c r="I276" i="59" s="1"/>
  <c r="G277" i="59"/>
  <c r="F277" i="59" s="1"/>
  <c r="I277" i="59" s="1"/>
  <c r="G278" i="59"/>
  <c r="F278" i="59" s="1"/>
  <c r="I278" i="59" s="1"/>
  <c r="G279" i="59"/>
  <c r="F279" i="59" s="1"/>
  <c r="G280" i="59"/>
  <c r="F280" i="59" s="1"/>
  <c r="I280" i="59" s="1"/>
  <c r="G281" i="59"/>
  <c r="F281" i="59" s="1"/>
  <c r="I281" i="59" s="1"/>
  <c r="G282" i="59"/>
  <c r="F282" i="59" s="1"/>
  <c r="I282" i="59" s="1"/>
  <c r="G4" i="59"/>
  <c r="P284" i="65"/>
  <c r="G7" i="59" l="1"/>
  <c r="F55" i="59"/>
  <c r="F39" i="59"/>
  <c r="Q284" i="66"/>
  <c r="F23" i="59"/>
  <c r="F283" i="59"/>
  <c r="E284" i="59"/>
  <c r="F63" i="59"/>
  <c r="F47" i="59"/>
  <c r="F31" i="59"/>
  <c r="F15" i="59"/>
  <c r="G35" i="59"/>
  <c r="F35" i="59" s="1"/>
  <c r="F67" i="59"/>
  <c r="F51" i="59"/>
  <c r="F19" i="59"/>
  <c r="G275" i="59"/>
  <c r="F275" i="59" s="1"/>
  <c r="F4" i="59"/>
  <c r="G71" i="59"/>
  <c r="F71" i="59" s="1"/>
  <c r="O91" i="65"/>
  <c r="O131" i="65"/>
  <c r="N4" i="65"/>
  <c r="N5" i="65"/>
  <c r="N6" i="65"/>
  <c r="N8" i="65"/>
  <c r="N9" i="65"/>
  <c r="N10" i="65"/>
  <c r="N12" i="65"/>
  <c r="N13" i="65"/>
  <c r="N14" i="65"/>
  <c r="N16" i="65"/>
  <c r="N17" i="65"/>
  <c r="N18" i="65"/>
  <c r="N20" i="65"/>
  <c r="N21" i="65"/>
  <c r="N22" i="65"/>
  <c r="N24" i="65"/>
  <c r="N25" i="65"/>
  <c r="N26" i="65"/>
  <c r="N28" i="65"/>
  <c r="N29" i="65"/>
  <c r="N30" i="65"/>
  <c r="N32" i="65"/>
  <c r="N33" i="65"/>
  <c r="N34" i="65"/>
  <c r="N36" i="65"/>
  <c r="N37" i="65"/>
  <c r="N38" i="65"/>
  <c r="N40" i="65"/>
  <c r="N41" i="65"/>
  <c r="N42" i="65"/>
  <c r="N44" i="65"/>
  <c r="N45" i="65"/>
  <c r="N46" i="65"/>
  <c r="N48" i="65"/>
  <c r="N49" i="65"/>
  <c r="N50" i="65"/>
  <c r="N52" i="65"/>
  <c r="N53" i="65"/>
  <c r="N54" i="65"/>
  <c r="N56" i="65"/>
  <c r="N57" i="65"/>
  <c r="N58" i="65"/>
  <c r="N60" i="65"/>
  <c r="N61" i="65"/>
  <c r="N62" i="65"/>
  <c r="N64" i="65"/>
  <c r="N65" i="65"/>
  <c r="N66" i="65"/>
  <c r="N68" i="65"/>
  <c r="N69" i="65"/>
  <c r="N70" i="65"/>
  <c r="N72" i="65"/>
  <c r="N73" i="65"/>
  <c r="N74" i="65"/>
  <c r="N76" i="65"/>
  <c r="N77" i="65"/>
  <c r="N78" i="65"/>
  <c r="N80" i="65"/>
  <c r="N81" i="65"/>
  <c r="N82" i="65"/>
  <c r="N84" i="65"/>
  <c r="N85" i="65"/>
  <c r="N86" i="65"/>
  <c r="N88" i="65"/>
  <c r="N89" i="65"/>
  <c r="N90" i="65"/>
  <c r="N92" i="65"/>
  <c r="N93" i="65"/>
  <c r="N94" i="65"/>
  <c r="N96" i="65"/>
  <c r="N97" i="65"/>
  <c r="N98" i="65"/>
  <c r="N100" i="65"/>
  <c r="N101" i="65"/>
  <c r="N102" i="65"/>
  <c r="N104" i="65"/>
  <c r="N105" i="65"/>
  <c r="N106" i="65"/>
  <c r="N108" i="65"/>
  <c r="N109" i="65"/>
  <c r="N110" i="65"/>
  <c r="N112" i="65"/>
  <c r="N113" i="65"/>
  <c r="N114" i="65"/>
  <c r="N116" i="65"/>
  <c r="N117" i="65"/>
  <c r="N118" i="65"/>
  <c r="N120" i="65"/>
  <c r="N121" i="65"/>
  <c r="N122" i="65"/>
  <c r="N124" i="65"/>
  <c r="N125" i="65"/>
  <c r="N126" i="65"/>
  <c r="N128" i="65"/>
  <c r="N129" i="65"/>
  <c r="N130" i="65"/>
  <c r="N132" i="65"/>
  <c r="N133" i="65"/>
  <c r="N134" i="65"/>
  <c r="N136" i="65"/>
  <c r="N137" i="65"/>
  <c r="N138" i="65"/>
  <c r="N140" i="65"/>
  <c r="N141" i="65"/>
  <c r="N142" i="65"/>
  <c r="N144" i="65"/>
  <c r="N145" i="65"/>
  <c r="N146" i="65"/>
  <c r="N148" i="65"/>
  <c r="N149" i="65"/>
  <c r="N150" i="65"/>
  <c r="N152" i="65"/>
  <c r="N153" i="65"/>
  <c r="N154" i="65"/>
  <c r="N156" i="65"/>
  <c r="N157" i="65"/>
  <c r="N158" i="65"/>
  <c r="N160" i="65"/>
  <c r="N161" i="65"/>
  <c r="N162" i="65"/>
  <c r="N164" i="65"/>
  <c r="N165" i="65"/>
  <c r="N166" i="65"/>
  <c r="N168" i="65"/>
  <c r="N169" i="65"/>
  <c r="N170" i="65"/>
  <c r="N172" i="65"/>
  <c r="N173" i="65"/>
  <c r="N174" i="65"/>
  <c r="N176" i="65"/>
  <c r="N177" i="65"/>
  <c r="N178" i="65"/>
  <c r="N180" i="65"/>
  <c r="N181" i="65"/>
  <c r="N182" i="65"/>
  <c r="N184" i="65"/>
  <c r="N185" i="65"/>
  <c r="N186" i="65"/>
  <c r="N188" i="65"/>
  <c r="N189" i="65"/>
  <c r="N190" i="65"/>
  <c r="N192" i="65"/>
  <c r="N193" i="65"/>
  <c r="N194" i="65"/>
  <c r="N196" i="65"/>
  <c r="N197" i="65"/>
  <c r="N198" i="65"/>
  <c r="N200" i="65"/>
  <c r="N201" i="65"/>
  <c r="N202" i="65"/>
  <c r="N204" i="65"/>
  <c r="N205" i="65"/>
  <c r="N206" i="65"/>
  <c r="N208" i="65"/>
  <c r="N209" i="65"/>
  <c r="N210" i="65"/>
  <c r="N212" i="65"/>
  <c r="N213" i="65"/>
  <c r="N214" i="65"/>
  <c r="N216" i="65"/>
  <c r="N217" i="65"/>
  <c r="N218" i="65"/>
  <c r="N220" i="65"/>
  <c r="N221" i="65"/>
  <c r="N222" i="65"/>
  <c r="N224" i="65"/>
  <c r="N225" i="65"/>
  <c r="N226" i="65"/>
  <c r="N228" i="65"/>
  <c r="N229" i="65"/>
  <c r="N230" i="65"/>
  <c r="N232" i="65"/>
  <c r="N233" i="65"/>
  <c r="N234" i="65"/>
  <c r="N236" i="65"/>
  <c r="N237" i="65"/>
  <c r="N238" i="65"/>
  <c r="N240" i="65"/>
  <c r="N241" i="65"/>
  <c r="N242" i="65"/>
  <c r="N244" i="65"/>
  <c r="N245" i="65"/>
  <c r="N246" i="65"/>
  <c r="N248" i="65"/>
  <c r="N249" i="65"/>
  <c r="N250" i="65"/>
  <c r="N252" i="65"/>
  <c r="N253" i="65"/>
  <c r="N254" i="65"/>
  <c r="N256" i="65"/>
  <c r="N257" i="65"/>
  <c r="N258" i="65"/>
  <c r="N260" i="65"/>
  <c r="N261" i="65"/>
  <c r="N262" i="65"/>
  <c r="N264" i="65"/>
  <c r="N265" i="65"/>
  <c r="N266" i="65"/>
  <c r="N268" i="65"/>
  <c r="N269" i="65"/>
  <c r="N270" i="65"/>
  <c r="N272" i="65"/>
  <c r="N273" i="65"/>
  <c r="N274" i="65"/>
  <c r="N276" i="65"/>
  <c r="N277" i="65"/>
  <c r="N278" i="65"/>
  <c r="N280" i="65"/>
  <c r="N281" i="65"/>
  <c r="N282" i="65"/>
  <c r="C293" i="65"/>
  <c r="C295" i="65" s="1"/>
  <c r="M284" i="65"/>
  <c r="L284" i="65"/>
  <c r="K284" i="65"/>
  <c r="I284" i="65"/>
  <c r="H284" i="65"/>
  <c r="F284" i="65"/>
  <c r="E284" i="65"/>
  <c r="D284" i="65"/>
  <c r="C284" i="65"/>
  <c r="G282" i="65"/>
  <c r="J282" i="65" s="1"/>
  <c r="O282" i="65" s="1"/>
  <c r="G281" i="65"/>
  <c r="J281" i="65" s="1"/>
  <c r="O281" i="65" s="1"/>
  <c r="G280" i="65"/>
  <c r="J280" i="65" s="1"/>
  <c r="G278" i="65"/>
  <c r="J278" i="65" s="1"/>
  <c r="O278" i="65" s="1"/>
  <c r="G277" i="65"/>
  <c r="J277" i="65" s="1"/>
  <c r="O277" i="65" s="1"/>
  <c r="G276" i="65"/>
  <c r="J276" i="65" s="1"/>
  <c r="O276" i="65" s="1"/>
  <c r="G274" i="65"/>
  <c r="J274" i="65" s="1"/>
  <c r="G273" i="65"/>
  <c r="J273" i="65" s="1"/>
  <c r="O273" i="65" s="1"/>
  <c r="G272" i="65"/>
  <c r="J272" i="65" s="1"/>
  <c r="O272" i="65" s="1"/>
  <c r="G270" i="65"/>
  <c r="J270" i="65" s="1"/>
  <c r="O270" i="65" s="1"/>
  <c r="G269" i="65"/>
  <c r="J269" i="65" s="1"/>
  <c r="G268" i="65"/>
  <c r="J268" i="65" s="1"/>
  <c r="O268" i="65" s="1"/>
  <c r="G266" i="65"/>
  <c r="J266" i="65" s="1"/>
  <c r="O266" i="65" s="1"/>
  <c r="G265" i="65"/>
  <c r="J265" i="65" s="1"/>
  <c r="O265" i="65" s="1"/>
  <c r="G264" i="65"/>
  <c r="J264" i="65" s="1"/>
  <c r="G262" i="65"/>
  <c r="J262" i="65" s="1"/>
  <c r="O262" i="65" s="1"/>
  <c r="G261" i="65"/>
  <c r="J261" i="65" s="1"/>
  <c r="O261" i="65" s="1"/>
  <c r="G260" i="65"/>
  <c r="J260" i="65" s="1"/>
  <c r="O260" i="65" s="1"/>
  <c r="G258" i="65"/>
  <c r="J258" i="65" s="1"/>
  <c r="G257" i="65"/>
  <c r="J257" i="65" s="1"/>
  <c r="O257" i="65" s="1"/>
  <c r="G256" i="65"/>
  <c r="J256" i="65" s="1"/>
  <c r="O256" i="65" s="1"/>
  <c r="G254" i="65"/>
  <c r="J254" i="65" s="1"/>
  <c r="O254" i="65" s="1"/>
  <c r="G253" i="65"/>
  <c r="J253" i="65" s="1"/>
  <c r="G252" i="65"/>
  <c r="J252" i="65" s="1"/>
  <c r="O252" i="65" s="1"/>
  <c r="G250" i="65"/>
  <c r="J250" i="65" s="1"/>
  <c r="O250" i="65" s="1"/>
  <c r="G249" i="65"/>
  <c r="J249" i="65" s="1"/>
  <c r="O249" i="65" s="1"/>
  <c r="G248" i="65"/>
  <c r="J248" i="65" s="1"/>
  <c r="G246" i="65"/>
  <c r="J246" i="65" s="1"/>
  <c r="O246" i="65" s="1"/>
  <c r="G245" i="65"/>
  <c r="J245" i="65" s="1"/>
  <c r="O245" i="65" s="1"/>
  <c r="G244" i="65"/>
  <c r="J244" i="65" s="1"/>
  <c r="O244" i="65" s="1"/>
  <c r="G242" i="65"/>
  <c r="J242" i="65" s="1"/>
  <c r="G241" i="65"/>
  <c r="J241" i="65" s="1"/>
  <c r="O241" i="65" s="1"/>
  <c r="G240" i="65"/>
  <c r="J240" i="65" s="1"/>
  <c r="O240" i="65" s="1"/>
  <c r="G238" i="65"/>
  <c r="J238" i="65" s="1"/>
  <c r="O238" i="65" s="1"/>
  <c r="G237" i="65"/>
  <c r="J237" i="65" s="1"/>
  <c r="G236" i="65"/>
  <c r="J236" i="65" s="1"/>
  <c r="O236" i="65" s="1"/>
  <c r="G234" i="65"/>
  <c r="J234" i="65" s="1"/>
  <c r="O234" i="65" s="1"/>
  <c r="G233" i="65"/>
  <c r="J233" i="65" s="1"/>
  <c r="O233" i="65" s="1"/>
  <c r="G232" i="65"/>
  <c r="J232" i="65" s="1"/>
  <c r="G230" i="65"/>
  <c r="J230" i="65" s="1"/>
  <c r="O230" i="65" s="1"/>
  <c r="G229" i="65"/>
  <c r="J229" i="65" s="1"/>
  <c r="O229" i="65" s="1"/>
  <c r="G228" i="65"/>
  <c r="J228" i="65" s="1"/>
  <c r="O228" i="65" s="1"/>
  <c r="G226" i="65"/>
  <c r="J226" i="65" s="1"/>
  <c r="G225" i="65"/>
  <c r="J225" i="65" s="1"/>
  <c r="O225" i="65" s="1"/>
  <c r="G224" i="65"/>
  <c r="J224" i="65" s="1"/>
  <c r="O224" i="65" s="1"/>
  <c r="G222" i="65"/>
  <c r="J222" i="65" s="1"/>
  <c r="O222" i="65" s="1"/>
  <c r="G221" i="65"/>
  <c r="J221" i="65" s="1"/>
  <c r="G220" i="65"/>
  <c r="J220" i="65" s="1"/>
  <c r="O220" i="65" s="1"/>
  <c r="G218" i="65"/>
  <c r="J218" i="65" s="1"/>
  <c r="O218" i="65" s="1"/>
  <c r="G217" i="65"/>
  <c r="J217" i="65" s="1"/>
  <c r="O217" i="65" s="1"/>
  <c r="G216" i="65"/>
  <c r="J216" i="65" s="1"/>
  <c r="G214" i="65"/>
  <c r="J214" i="65" s="1"/>
  <c r="O214" i="65" s="1"/>
  <c r="G213" i="65"/>
  <c r="J213" i="65" s="1"/>
  <c r="O213" i="65" s="1"/>
  <c r="G212" i="65"/>
  <c r="J212" i="65" s="1"/>
  <c r="O212" i="65" s="1"/>
  <c r="G210" i="65"/>
  <c r="J210" i="65" s="1"/>
  <c r="G209" i="65"/>
  <c r="J209" i="65" s="1"/>
  <c r="O209" i="65" s="1"/>
  <c r="G208" i="65"/>
  <c r="J208" i="65" s="1"/>
  <c r="O208" i="65" s="1"/>
  <c r="G206" i="65"/>
  <c r="J206" i="65" s="1"/>
  <c r="O206" i="65" s="1"/>
  <c r="G205" i="65"/>
  <c r="J205" i="65" s="1"/>
  <c r="G204" i="65"/>
  <c r="J204" i="65" s="1"/>
  <c r="O204" i="65" s="1"/>
  <c r="G202" i="65"/>
  <c r="J202" i="65" s="1"/>
  <c r="O202" i="65" s="1"/>
  <c r="G201" i="65"/>
  <c r="J201" i="65" s="1"/>
  <c r="O201" i="65" s="1"/>
  <c r="G200" i="65"/>
  <c r="J200" i="65" s="1"/>
  <c r="G198" i="65"/>
  <c r="J198" i="65" s="1"/>
  <c r="O198" i="65" s="1"/>
  <c r="G197" i="65"/>
  <c r="J197" i="65" s="1"/>
  <c r="O197" i="65" s="1"/>
  <c r="G196" i="65"/>
  <c r="J196" i="65" s="1"/>
  <c r="O196" i="65" s="1"/>
  <c r="G194" i="65"/>
  <c r="J194" i="65" s="1"/>
  <c r="G193" i="65"/>
  <c r="J193" i="65" s="1"/>
  <c r="O193" i="65" s="1"/>
  <c r="G192" i="65"/>
  <c r="J192" i="65" s="1"/>
  <c r="O192" i="65" s="1"/>
  <c r="G190" i="65"/>
  <c r="J190" i="65" s="1"/>
  <c r="O190" i="65" s="1"/>
  <c r="G189" i="65"/>
  <c r="J189" i="65" s="1"/>
  <c r="G188" i="65"/>
  <c r="J188" i="65" s="1"/>
  <c r="O188" i="65" s="1"/>
  <c r="G186" i="65"/>
  <c r="J186" i="65" s="1"/>
  <c r="O186" i="65" s="1"/>
  <c r="G185" i="65"/>
  <c r="J185" i="65" s="1"/>
  <c r="O185" i="65" s="1"/>
  <c r="G184" i="65"/>
  <c r="J184" i="65" s="1"/>
  <c r="G182" i="65"/>
  <c r="J182" i="65" s="1"/>
  <c r="O182" i="65" s="1"/>
  <c r="G181" i="65"/>
  <c r="J181" i="65" s="1"/>
  <c r="O181" i="65" s="1"/>
  <c r="G180" i="65"/>
  <c r="J180" i="65" s="1"/>
  <c r="O180" i="65" s="1"/>
  <c r="G178" i="65"/>
  <c r="J178" i="65" s="1"/>
  <c r="G177" i="65"/>
  <c r="J177" i="65" s="1"/>
  <c r="O177" i="65" s="1"/>
  <c r="G176" i="65"/>
  <c r="J176" i="65" s="1"/>
  <c r="O176" i="65" s="1"/>
  <c r="G174" i="65"/>
  <c r="J174" i="65" s="1"/>
  <c r="O174" i="65" s="1"/>
  <c r="G173" i="65"/>
  <c r="J173" i="65" s="1"/>
  <c r="G172" i="65"/>
  <c r="J172" i="65" s="1"/>
  <c r="O172" i="65" s="1"/>
  <c r="G170" i="65"/>
  <c r="J170" i="65" s="1"/>
  <c r="O170" i="65" s="1"/>
  <c r="G169" i="65"/>
  <c r="J169" i="65" s="1"/>
  <c r="O169" i="65" s="1"/>
  <c r="G168" i="65"/>
  <c r="J168" i="65" s="1"/>
  <c r="G166" i="65"/>
  <c r="J166" i="65" s="1"/>
  <c r="O166" i="65" s="1"/>
  <c r="G165" i="65"/>
  <c r="J165" i="65" s="1"/>
  <c r="O165" i="65" s="1"/>
  <c r="G164" i="65"/>
  <c r="J164" i="65" s="1"/>
  <c r="O164" i="65" s="1"/>
  <c r="G162" i="65"/>
  <c r="J162" i="65" s="1"/>
  <c r="G161" i="65"/>
  <c r="J161" i="65" s="1"/>
  <c r="O161" i="65" s="1"/>
  <c r="G160" i="65"/>
  <c r="J160" i="65" s="1"/>
  <c r="O160" i="65" s="1"/>
  <c r="G158" i="65"/>
  <c r="J158" i="65" s="1"/>
  <c r="O158" i="65" s="1"/>
  <c r="G157" i="65"/>
  <c r="J157" i="65" s="1"/>
  <c r="G156" i="65"/>
  <c r="J156" i="65" s="1"/>
  <c r="O156" i="65" s="1"/>
  <c r="G154" i="65"/>
  <c r="J154" i="65" s="1"/>
  <c r="O154" i="65" s="1"/>
  <c r="G153" i="65"/>
  <c r="J153" i="65" s="1"/>
  <c r="O153" i="65" s="1"/>
  <c r="G152" i="65"/>
  <c r="J152" i="65" s="1"/>
  <c r="G150" i="65"/>
  <c r="J150" i="65" s="1"/>
  <c r="O150" i="65" s="1"/>
  <c r="G149" i="65"/>
  <c r="J149" i="65" s="1"/>
  <c r="O149" i="65" s="1"/>
  <c r="G148" i="65"/>
  <c r="J148" i="65" s="1"/>
  <c r="O148" i="65" s="1"/>
  <c r="G146" i="65"/>
  <c r="J146" i="65" s="1"/>
  <c r="G145" i="65"/>
  <c r="J145" i="65" s="1"/>
  <c r="O145" i="65" s="1"/>
  <c r="G144" i="65"/>
  <c r="J144" i="65" s="1"/>
  <c r="O144" i="65" s="1"/>
  <c r="G142" i="65"/>
  <c r="J142" i="65" s="1"/>
  <c r="O142" i="65" s="1"/>
  <c r="G141" i="65"/>
  <c r="J141" i="65" s="1"/>
  <c r="G140" i="65"/>
  <c r="J140" i="65" s="1"/>
  <c r="O140" i="65" s="1"/>
  <c r="G138" i="65"/>
  <c r="J138" i="65" s="1"/>
  <c r="O138" i="65" s="1"/>
  <c r="G137" i="65"/>
  <c r="J137" i="65" s="1"/>
  <c r="O137" i="65" s="1"/>
  <c r="G136" i="65"/>
  <c r="J136" i="65" s="1"/>
  <c r="G134" i="65"/>
  <c r="J134" i="65" s="1"/>
  <c r="O134" i="65" s="1"/>
  <c r="G133" i="65"/>
  <c r="J133" i="65" s="1"/>
  <c r="O133" i="65" s="1"/>
  <c r="G132" i="65"/>
  <c r="J132" i="65" s="1"/>
  <c r="O132" i="65" s="1"/>
  <c r="G130" i="65"/>
  <c r="J130" i="65" s="1"/>
  <c r="G129" i="65"/>
  <c r="J129" i="65" s="1"/>
  <c r="O129" i="65" s="1"/>
  <c r="G128" i="65"/>
  <c r="J128" i="65" s="1"/>
  <c r="O128" i="65" s="1"/>
  <c r="G126" i="65"/>
  <c r="J126" i="65" s="1"/>
  <c r="O126" i="65" s="1"/>
  <c r="G125" i="65"/>
  <c r="J125" i="65" s="1"/>
  <c r="G124" i="65"/>
  <c r="J124" i="65" s="1"/>
  <c r="O124" i="65" s="1"/>
  <c r="G122" i="65"/>
  <c r="J122" i="65" s="1"/>
  <c r="O122" i="65" s="1"/>
  <c r="G121" i="65"/>
  <c r="J121" i="65" s="1"/>
  <c r="O121" i="65" s="1"/>
  <c r="G120" i="65"/>
  <c r="J120" i="65" s="1"/>
  <c r="G118" i="65"/>
  <c r="J118" i="65" s="1"/>
  <c r="O118" i="65" s="1"/>
  <c r="G117" i="65"/>
  <c r="J117" i="65" s="1"/>
  <c r="O117" i="65" s="1"/>
  <c r="G116" i="65"/>
  <c r="J116" i="65" s="1"/>
  <c r="O116" i="65" s="1"/>
  <c r="G114" i="65"/>
  <c r="J114" i="65" s="1"/>
  <c r="G113" i="65"/>
  <c r="J113" i="65" s="1"/>
  <c r="O113" i="65" s="1"/>
  <c r="G112" i="65"/>
  <c r="J112" i="65" s="1"/>
  <c r="O112" i="65" s="1"/>
  <c r="G110" i="65"/>
  <c r="J110" i="65" s="1"/>
  <c r="O110" i="65" s="1"/>
  <c r="G109" i="65"/>
  <c r="J109" i="65" s="1"/>
  <c r="G108" i="65"/>
  <c r="J108" i="65" s="1"/>
  <c r="O108" i="65" s="1"/>
  <c r="G106" i="65"/>
  <c r="J106" i="65" s="1"/>
  <c r="O106" i="65" s="1"/>
  <c r="G105" i="65"/>
  <c r="J105" i="65" s="1"/>
  <c r="O105" i="65" s="1"/>
  <c r="G104" i="65"/>
  <c r="J104" i="65" s="1"/>
  <c r="G102" i="65"/>
  <c r="J102" i="65" s="1"/>
  <c r="O102" i="65" s="1"/>
  <c r="G101" i="65"/>
  <c r="J101" i="65" s="1"/>
  <c r="O101" i="65" s="1"/>
  <c r="G100" i="65"/>
  <c r="J100" i="65" s="1"/>
  <c r="O100" i="65" s="1"/>
  <c r="G98" i="65"/>
  <c r="J98" i="65" s="1"/>
  <c r="G97" i="65"/>
  <c r="J97" i="65" s="1"/>
  <c r="O97" i="65" s="1"/>
  <c r="G96" i="65"/>
  <c r="J96" i="65" s="1"/>
  <c r="O96" i="65" s="1"/>
  <c r="G94" i="65"/>
  <c r="J94" i="65" s="1"/>
  <c r="O94" i="65" s="1"/>
  <c r="G93" i="65"/>
  <c r="J93" i="65" s="1"/>
  <c r="G92" i="65"/>
  <c r="J92" i="65" s="1"/>
  <c r="O92" i="65" s="1"/>
  <c r="G90" i="65"/>
  <c r="J90" i="65" s="1"/>
  <c r="O90" i="65" s="1"/>
  <c r="G89" i="65"/>
  <c r="J89" i="65" s="1"/>
  <c r="O89" i="65" s="1"/>
  <c r="G88" i="65"/>
  <c r="J88" i="65" s="1"/>
  <c r="G86" i="65"/>
  <c r="J86" i="65" s="1"/>
  <c r="O86" i="65" s="1"/>
  <c r="J85" i="65"/>
  <c r="O85" i="65" s="1"/>
  <c r="G84" i="65"/>
  <c r="J84" i="65" s="1"/>
  <c r="O84" i="65" s="1"/>
  <c r="G82" i="65"/>
  <c r="J82" i="65" s="1"/>
  <c r="G81" i="65"/>
  <c r="J81" i="65" s="1"/>
  <c r="O81" i="65" s="1"/>
  <c r="G80" i="65"/>
  <c r="J80" i="65" s="1"/>
  <c r="O80" i="65" s="1"/>
  <c r="J78" i="65"/>
  <c r="O78" i="65" s="1"/>
  <c r="G78" i="65"/>
  <c r="G77" i="65"/>
  <c r="J77" i="65" s="1"/>
  <c r="J76" i="65"/>
  <c r="O76" i="65" s="1"/>
  <c r="G76" i="65"/>
  <c r="G74" i="65"/>
  <c r="J74" i="65" s="1"/>
  <c r="O74" i="65" s="1"/>
  <c r="G73" i="65"/>
  <c r="J73" i="65" s="1"/>
  <c r="O73" i="65" s="1"/>
  <c r="G72" i="65"/>
  <c r="J72" i="65" s="1"/>
  <c r="G70" i="65"/>
  <c r="J70" i="65" s="1"/>
  <c r="O70" i="65" s="1"/>
  <c r="G69" i="65"/>
  <c r="J69" i="65" s="1"/>
  <c r="O69" i="65" s="1"/>
  <c r="G68" i="65"/>
  <c r="J68" i="65" s="1"/>
  <c r="O68" i="65" s="1"/>
  <c r="G66" i="65"/>
  <c r="J66" i="65" s="1"/>
  <c r="G65" i="65"/>
  <c r="J65" i="65" s="1"/>
  <c r="O65" i="65" s="1"/>
  <c r="G64" i="65"/>
  <c r="J64" i="65" s="1"/>
  <c r="O64" i="65" s="1"/>
  <c r="G62" i="65"/>
  <c r="J62" i="65" s="1"/>
  <c r="O62" i="65" s="1"/>
  <c r="G61" i="65"/>
  <c r="J61" i="65" s="1"/>
  <c r="G60" i="65"/>
  <c r="J60" i="65" s="1"/>
  <c r="O60" i="65" s="1"/>
  <c r="G58" i="65"/>
  <c r="J58" i="65" s="1"/>
  <c r="O58" i="65" s="1"/>
  <c r="G57" i="65"/>
  <c r="J57" i="65" s="1"/>
  <c r="O57" i="65" s="1"/>
  <c r="G56" i="65"/>
  <c r="J56" i="65" s="1"/>
  <c r="G54" i="65"/>
  <c r="J54" i="65" s="1"/>
  <c r="O54" i="65" s="1"/>
  <c r="G53" i="65"/>
  <c r="J53" i="65" s="1"/>
  <c r="O53" i="65" s="1"/>
  <c r="G52" i="65"/>
  <c r="J52" i="65" s="1"/>
  <c r="O52" i="65" s="1"/>
  <c r="G50" i="65"/>
  <c r="J50" i="65" s="1"/>
  <c r="G49" i="65"/>
  <c r="J49" i="65" s="1"/>
  <c r="O49" i="65" s="1"/>
  <c r="G48" i="65"/>
  <c r="J48" i="65" s="1"/>
  <c r="O48" i="65" s="1"/>
  <c r="G46" i="65"/>
  <c r="J46" i="65" s="1"/>
  <c r="O46" i="65" s="1"/>
  <c r="G45" i="65"/>
  <c r="J45" i="65" s="1"/>
  <c r="G44" i="65"/>
  <c r="J44" i="65" s="1"/>
  <c r="O44" i="65" s="1"/>
  <c r="G42" i="65"/>
  <c r="J42" i="65" s="1"/>
  <c r="O42" i="65" s="1"/>
  <c r="G41" i="65"/>
  <c r="J41" i="65" s="1"/>
  <c r="O41" i="65" s="1"/>
  <c r="G40" i="65"/>
  <c r="J40" i="65" s="1"/>
  <c r="G38" i="65"/>
  <c r="J38" i="65" s="1"/>
  <c r="O38" i="65" s="1"/>
  <c r="G37" i="65"/>
  <c r="J37" i="65" s="1"/>
  <c r="O37" i="65" s="1"/>
  <c r="G36" i="65"/>
  <c r="J36" i="65" s="1"/>
  <c r="O36" i="65" s="1"/>
  <c r="G34" i="65"/>
  <c r="J34" i="65" s="1"/>
  <c r="G33" i="65"/>
  <c r="J33" i="65" s="1"/>
  <c r="O33" i="65" s="1"/>
  <c r="G32" i="65"/>
  <c r="J32" i="65" s="1"/>
  <c r="O32" i="65" s="1"/>
  <c r="G30" i="65"/>
  <c r="J30" i="65" s="1"/>
  <c r="O30" i="65" s="1"/>
  <c r="G29" i="65"/>
  <c r="J29" i="65" s="1"/>
  <c r="G28" i="65"/>
  <c r="J28" i="65" s="1"/>
  <c r="O28" i="65" s="1"/>
  <c r="G26" i="65"/>
  <c r="J26" i="65" s="1"/>
  <c r="O26" i="65" s="1"/>
  <c r="G25" i="65"/>
  <c r="J25" i="65" s="1"/>
  <c r="O25" i="65" s="1"/>
  <c r="G24" i="65"/>
  <c r="J24" i="65" s="1"/>
  <c r="G22" i="65"/>
  <c r="J22" i="65" s="1"/>
  <c r="O22" i="65" s="1"/>
  <c r="G21" i="65"/>
  <c r="J21" i="65" s="1"/>
  <c r="O21" i="65" s="1"/>
  <c r="G20" i="65"/>
  <c r="J20" i="65" s="1"/>
  <c r="O20" i="65" s="1"/>
  <c r="G18" i="65"/>
  <c r="J18" i="65" s="1"/>
  <c r="G17" i="65"/>
  <c r="J17" i="65" s="1"/>
  <c r="O17" i="65" s="1"/>
  <c r="G16" i="65"/>
  <c r="J16" i="65" s="1"/>
  <c r="O16" i="65" s="1"/>
  <c r="G14" i="65"/>
  <c r="J14" i="65" s="1"/>
  <c r="O14" i="65" s="1"/>
  <c r="G13" i="65"/>
  <c r="J13" i="65" s="1"/>
  <c r="G12" i="65"/>
  <c r="J12" i="65" s="1"/>
  <c r="O12" i="65" s="1"/>
  <c r="G10" i="65"/>
  <c r="J10" i="65" s="1"/>
  <c r="O10" i="65" s="1"/>
  <c r="G9" i="65"/>
  <c r="J9" i="65" s="1"/>
  <c r="O9" i="65" s="1"/>
  <c r="G8" i="65"/>
  <c r="J8" i="65" s="1"/>
  <c r="G6" i="65"/>
  <c r="J6" i="65" s="1"/>
  <c r="O6" i="65" s="1"/>
  <c r="G5" i="65"/>
  <c r="J5" i="65" s="1"/>
  <c r="O5" i="65" s="1"/>
  <c r="G4" i="65"/>
  <c r="O82" i="65" l="1"/>
  <c r="O88" i="65"/>
  <c r="O93" i="65"/>
  <c r="O98" i="65"/>
  <c r="O104" i="65"/>
  <c r="O109" i="65"/>
  <c r="O114" i="65"/>
  <c r="O120" i="65"/>
  <c r="O125" i="65"/>
  <c r="O130" i="65"/>
  <c r="O136" i="65"/>
  <c r="O141" i="65"/>
  <c r="O146" i="65"/>
  <c r="O152" i="65"/>
  <c r="O157" i="65"/>
  <c r="O162" i="65"/>
  <c r="O168" i="65"/>
  <c r="O173" i="65"/>
  <c r="O178" i="65"/>
  <c r="O184" i="65"/>
  <c r="O189" i="65"/>
  <c r="O194" i="65"/>
  <c r="O200" i="65"/>
  <c r="O205" i="65"/>
  <c r="O210" i="65"/>
  <c r="O216" i="65"/>
  <c r="O221" i="65"/>
  <c r="O226" i="65"/>
  <c r="O232" i="65"/>
  <c r="O237" i="65"/>
  <c r="O242" i="65"/>
  <c r="O248" i="65"/>
  <c r="O253" i="65"/>
  <c r="O258" i="65"/>
  <c r="O264" i="65"/>
  <c r="O269" i="65"/>
  <c r="O274" i="65"/>
  <c r="O280" i="65"/>
  <c r="O8" i="65"/>
  <c r="O13" i="65"/>
  <c r="O18" i="65"/>
  <c r="O24" i="65"/>
  <c r="O29" i="65"/>
  <c r="O34" i="65"/>
  <c r="O40" i="65"/>
  <c r="O45" i="65"/>
  <c r="O50" i="65"/>
  <c r="O56" i="65"/>
  <c r="O61" i="65"/>
  <c r="O66" i="65"/>
  <c r="O72" i="65"/>
  <c r="O77" i="65"/>
  <c r="N284" i="65"/>
  <c r="G284" i="59"/>
  <c r="F284" i="59" s="1"/>
  <c r="F7" i="59"/>
  <c r="I4" i="59"/>
  <c r="G284" i="65"/>
  <c r="J4" i="65"/>
  <c r="O4" i="65" s="1"/>
  <c r="C286" i="65"/>
  <c r="B9" i="4"/>
  <c r="L122" i="44"/>
  <c r="O122" i="44" s="1"/>
  <c r="P44" i="44"/>
  <c r="G44" i="44"/>
  <c r="L11" i="44"/>
  <c r="O11" i="44" s="1"/>
  <c r="O284" i="65" l="1"/>
  <c r="R44" i="44"/>
  <c r="J284" i="65"/>
  <c r="L10" i="44" l="1"/>
  <c r="O10" i="44" s="1"/>
  <c r="K287" i="59" l="1"/>
  <c r="Q287" i="59"/>
  <c r="N87" i="59"/>
  <c r="L110" i="44"/>
  <c r="P123" i="44"/>
  <c r="N123" i="44"/>
  <c r="B123" i="44"/>
  <c r="C123" i="44"/>
  <c r="D123" i="44"/>
  <c r="E123" i="44"/>
  <c r="F123" i="44"/>
  <c r="G123" i="44"/>
  <c r="I123" i="44"/>
  <c r="J123" i="44"/>
  <c r="K123" i="44"/>
  <c r="L121" i="44"/>
  <c r="O121" i="44" s="1"/>
  <c r="L120" i="44"/>
  <c r="S123" i="44"/>
  <c r="L202" i="59"/>
  <c r="L18" i="59"/>
  <c r="L123" i="44" l="1"/>
  <c r="K11" i="45" l="1"/>
  <c r="L11" i="45" s="1"/>
  <c r="M11" i="45"/>
  <c r="N11" i="45"/>
  <c r="D11" i="45"/>
  <c r="E11" i="45" s="1"/>
  <c r="F11" i="45"/>
  <c r="G11" i="45"/>
  <c r="P43" i="44" l="1"/>
  <c r="G42" i="44"/>
  <c r="P42" i="44"/>
  <c r="R42" i="44" l="1"/>
  <c r="L9" i="44"/>
  <c r="O9" i="44" s="1"/>
  <c r="G43" i="44" l="1"/>
  <c r="R43" i="44" s="1"/>
  <c r="K10" i="45" l="1"/>
  <c r="L10" i="45" s="1"/>
  <c r="M10" i="45"/>
  <c r="N10" i="45"/>
  <c r="D10" i="45"/>
  <c r="E10" i="45" s="1"/>
  <c r="F10" i="45"/>
  <c r="G10" i="45"/>
  <c r="N187" i="59" l="1"/>
  <c r="N283" i="59"/>
  <c r="P280" i="59"/>
  <c r="P281" i="59"/>
  <c r="P282" i="59"/>
  <c r="N279" i="59"/>
  <c r="P276" i="59"/>
  <c r="P277" i="59"/>
  <c r="P278" i="59"/>
  <c r="N275" i="59"/>
  <c r="P272" i="59"/>
  <c r="P273" i="59"/>
  <c r="P274" i="59"/>
  <c r="N271" i="59"/>
  <c r="P268" i="59"/>
  <c r="P269" i="59"/>
  <c r="P270" i="59"/>
  <c r="P264" i="59"/>
  <c r="P265" i="59"/>
  <c r="P266" i="59"/>
  <c r="N267" i="59"/>
  <c r="P260" i="59"/>
  <c r="P261" i="59"/>
  <c r="P262" i="59"/>
  <c r="N263" i="59"/>
  <c r="P256" i="59"/>
  <c r="P257" i="59"/>
  <c r="P258" i="59"/>
  <c r="N259" i="59"/>
  <c r="P252" i="59"/>
  <c r="P253" i="59"/>
  <c r="P254" i="59"/>
  <c r="N255" i="59"/>
  <c r="P248" i="59"/>
  <c r="P249" i="59"/>
  <c r="P250" i="59"/>
  <c r="N251" i="59"/>
  <c r="N247" i="59"/>
  <c r="P244" i="59"/>
  <c r="P245" i="59"/>
  <c r="P246" i="59"/>
  <c r="N243" i="59"/>
  <c r="P240" i="59"/>
  <c r="P241" i="59"/>
  <c r="P242" i="59"/>
  <c r="N239" i="59"/>
  <c r="P236" i="59"/>
  <c r="P237" i="59"/>
  <c r="P238" i="59"/>
  <c r="N235" i="59"/>
  <c r="P232" i="59"/>
  <c r="P233" i="59"/>
  <c r="P234" i="59"/>
  <c r="N231" i="59"/>
  <c r="P228" i="59"/>
  <c r="P229" i="59"/>
  <c r="P230" i="59"/>
  <c r="N227" i="59"/>
  <c r="P224" i="59"/>
  <c r="P225" i="59"/>
  <c r="P226" i="59"/>
  <c r="P220" i="59"/>
  <c r="P221" i="59"/>
  <c r="P222" i="59"/>
  <c r="N223" i="59"/>
  <c r="N219" i="59"/>
  <c r="P216" i="59"/>
  <c r="P217" i="59"/>
  <c r="P218" i="59"/>
  <c r="P212" i="59"/>
  <c r="P213" i="59"/>
  <c r="P214" i="59"/>
  <c r="N215" i="59"/>
  <c r="P208" i="59"/>
  <c r="P209" i="59"/>
  <c r="P210" i="59"/>
  <c r="N211" i="59"/>
  <c r="P204" i="59"/>
  <c r="P205" i="59"/>
  <c r="P206" i="59"/>
  <c r="N207" i="59"/>
  <c r="P200" i="59"/>
  <c r="P201" i="59"/>
  <c r="P202" i="59"/>
  <c r="N203" i="59"/>
  <c r="P196" i="59"/>
  <c r="P197" i="59"/>
  <c r="P198" i="59"/>
  <c r="N199" i="59"/>
  <c r="P192" i="59"/>
  <c r="P193" i="59"/>
  <c r="P194" i="59"/>
  <c r="N195" i="59"/>
  <c r="P188" i="59"/>
  <c r="P189" i="59"/>
  <c r="P190" i="59"/>
  <c r="N191" i="59"/>
  <c r="P184" i="59"/>
  <c r="P185" i="59"/>
  <c r="P186" i="59"/>
  <c r="P180" i="59"/>
  <c r="P181" i="59"/>
  <c r="P182" i="59"/>
  <c r="N183" i="59"/>
  <c r="P176" i="59"/>
  <c r="P177" i="59"/>
  <c r="P178" i="59"/>
  <c r="N179" i="59"/>
  <c r="P172" i="59"/>
  <c r="P173" i="59"/>
  <c r="P174" i="59"/>
  <c r="N175" i="59"/>
  <c r="N167" i="59"/>
  <c r="P168" i="59"/>
  <c r="P169" i="59"/>
  <c r="P170" i="59"/>
  <c r="N171" i="59"/>
  <c r="P164" i="59"/>
  <c r="P165" i="59"/>
  <c r="P166" i="59"/>
  <c r="P160" i="59"/>
  <c r="P161" i="59"/>
  <c r="P162" i="59"/>
  <c r="N163" i="59"/>
  <c r="P156" i="59"/>
  <c r="P157" i="59"/>
  <c r="P158" i="59"/>
  <c r="N159" i="59"/>
  <c r="P153" i="59"/>
  <c r="P154" i="59"/>
  <c r="P152" i="59"/>
  <c r="N155" i="59"/>
  <c r="P148" i="59"/>
  <c r="P149" i="59"/>
  <c r="P150" i="59"/>
  <c r="N151" i="59"/>
  <c r="P144" i="59"/>
  <c r="P145" i="59"/>
  <c r="P146" i="59"/>
  <c r="N147" i="59"/>
  <c r="P140" i="59"/>
  <c r="P141" i="59"/>
  <c r="P142" i="59"/>
  <c r="N143" i="59"/>
  <c r="P136" i="59"/>
  <c r="P137" i="59"/>
  <c r="P138" i="59"/>
  <c r="N139" i="59"/>
  <c r="P132" i="59"/>
  <c r="P133" i="59"/>
  <c r="P134" i="59"/>
  <c r="N135" i="59"/>
  <c r="P128" i="59"/>
  <c r="P129" i="59"/>
  <c r="P130" i="59"/>
  <c r="N131" i="59"/>
  <c r="P124" i="59"/>
  <c r="P125" i="59"/>
  <c r="P126" i="59"/>
  <c r="N127" i="59"/>
  <c r="P171" i="59" l="1"/>
  <c r="N123" i="59"/>
  <c r="P121" i="59"/>
  <c r="P122" i="59"/>
  <c r="N119" i="59"/>
  <c r="P116" i="59"/>
  <c r="P117" i="59"/>
  <c r="P118" i="59"/>
  <c r="P120" i="59"/>
  <c r="N115" i="59"/>
  <c r="P112" i="59"/>
  <c r="P113" i="59"/>
  <c r="P114" i="59"/>
  <c r="P108" i="59"/>
  <c r="P109" i="59"/>
  <c r="P110" i="59"/>
  <c r="N111" i="59"/>
  <c r="N107" i="59"/>
  <c r="P104" i="59"/>
  <c r="P105" i="59"/>
  <c r="P106" i="59"/>
  <c r="P100" i="59"/>
  <c r="P101" i="59"/>
  <c r="P102" i="59"/>
  <c r="N103" i="59"/>
  <c r="P96" i="59"/>
  <c r="P97" i="59"/>
  <c r="P98" i="59"/>
  <c r="N99" i="59"/>
  <c r="P92" i="59"/>
  <c r="P93" i="59"/>
  <c r="P94" i="59"/>
  <c r="N95" i="59"/>
  <c r="N91" i="59"/>
  <c r="P88" i="59"/>
  <c r="P89" i="59"/>
  <c r="P90" i="59"/>
  <c r="P84" i="59"/>
  <c r="P85" i="59"/>
  <c r="P86" i="59"/>
  <c r="P80" i="59"/>
  <c r="P81" i="59"/>
  <c r="P82" i="59"/>
  <c r="N83" i="59"/>
  <c r="P76" i="59"/>
  <c r="P77" i="59"/>
  <c r="P78" i="59"/>
  <c r="M79" i="59"/>
  <c r="N79" i="59"/>
  <c r="P72" i="59"/>
  <c r="P73" i="59"/>
  <c r="P74" i="59"/>
  <c r="N75" i="59"/>
  <c r="P68" i="59"/>
  <c r="P69" i="59"/>
  <c r="P70" i="59"/>
  <c r="N71" i="59"/>
  <c r="P64" i="59"/>
  <c r="P65" i="59"/>
  <c r="P66" i="59"/>
  <c r="N67" i="59"/>
  <c r="P60" i="59"/>
  <c r="P61" i="59"/>
  <c r="P62" i="59"/>
  <c r="N63" i="59"/>
  <c r="P56" i="59"/>
  <c r="P57" i="59"/>
  <c r="P58" i="59"/>
  <c r="N59" i="59"/>
  <c r="P52" i="59"/>
  <c r="P53" i="59"/>
  <c r="P54" i="59"/>
  <c r="N55" i="59"/>
  <c r="P48" i="59"/>
  <c r="P49" i="59"/>
  <c r="P50" i="59"/>
  <c r="N51" i="59"/>
  <c r="P44" i="59"/>
  <c r="P45" i="59"/>
  <c r="P46" i="59"/>
  <c r="N47" i="59"/>
  <c r="P40" i="59"/>
  <c r="P41" i="59"/>
  <c r="P42" i="59"/>
  <c r="N43" i="59"/>
  <c r="P36" i="59"/>
  <c r="P37" i="59"/>
  <c r="P38" i="59"/>
  <c r="N39" i="59"/>
  <c r="P32" i="59"/>
  <c r="P33" i="59"/>
  <c r="P34" i="59"/>
  <c r="N35" i="59"/>
  <c r="P28" i="59"/>
  <c r="P29" i="59"/>
  <c r="P30" i="59"/>
  <c r="N31" i="59"/>
  <c r="P24" i="59"/>
  <c r="P25" i="59"/>
  <c r="P26" i="59"/>
  <c r="P20" i="59"/>
  <c r="P21" i="59"/>
  <c r="P22" i="59"/>
  <c r="N27" i="59"/>
  <c r="N23" i="59"/>
  <c r="P16" i="59"/>
  <c r="P18" i="59"/>
  <c r="Q18" i="59" s="1"/>
  <c r="P6" i="59"/>
  <c r="P5" i="59"/>
  <c r="P87" i="59" l="1"/>
  <c r="P119" i="59"/>
  <c r="P123" i="59"/>
  <c r="D147" i="59"/>
  <c r="H283" i="59"/>
  <c r="I283" i="59" s="1"/>
  <c r="L280" i="59"/>
  <c r="Q280" i="59" s="1"/>
  <c r="L281" i="59"/>
  <c r="Q281" i="59" s="1"/>
  <c r="L282" i="59"/>
  <c r="Q282" i="59" s="1"/>
  <c r="H279" i="59"/>
  <c r="I279" i="59" s="1"/>
  <c r="L276" i="59"/>
  <c r="Q276" i="59" s="1"/>
  <c r="L277" i="59"/>
  <c r="Q277" i="59" s="1"/>
  <c r="L278" i="59"/>
  <c r="Q278" i="59" s="1"/>
  <c r="H275" i="59"/>
  <c r="I275" i="59" s="1"/>
  <c r="L272" i="59"/>
  <c r="L273" i="59"/>
  <c r="Q273" i="59" s="1"/>
  <c r="L274" i="59"/>
  <c r="Q274" i="59" s="1"/>
  <c r="H271" i="59"/>
  <c r="I271" i="59" s="1"/>
  <c r="L268" i="59"/>
  <c r="Q268" i="59" s="1"/>
  <c r="L269" i="59"/>
  <c r="Q269" i="59" s="1"/>
  <c r="L270" i="59"/>
  <c r="Q270" i="59" s="1"/>
  <c r="H267" i="59"/>
  <c r="I267" i="59" s="1"/>
  <c r="L264" i="59"/>
  <c r="L265" i="59"/>
  <c r="Q265" i="59" s="1"/>
  <c r="L266" i="59"/>
  <c r="Q266" i="59" s="1"/>
  <c r="H263" i="59"/>
  <c r="I263" i="59" s="1"/>
  <c r="L260" i="59"/>
  <c r="L261" i="59"/>
  <c r="Q261" i="59" s="1"/>
  <c r="H259" i="59"/>
  <c r="I259" i="59" s="1"/>
  <c r="L256" i="59"/>
  <c r="Q256" i="59" s="1"/>
  <c r="L257" i="59"/>
  <c r="Q257" i="59" s="1"/>
  <c r="L258" i="59"/>
  <c r="Q258" i="59" s="1"/>
  <c r="H255" i="59"/>
  <c r="I255" i="59" s="1"/>
  <c r="L252" i="59"/>
  <c r="L253" i="59"/>
  <c r="Q253" i="59" s="1"/>
  <c r="L254" i="59"/>
  <c r="Q254" i="59" s="1"/>
  <c r="H251" i="59"/>
  <c r="I251" i="59" s="1"/>
  <c r="L248" i="59"/>
  <c r="L249" i="59"/>
  <c r="Q249" i="59" s="1"/>
  <c r="L250" i="59"/>
  <c r="Q250" i="59" s="1"/>
  <c r="H247" i="59"/>
  <c r="I247" i="59" s="1"/>
  <c r="L244" i="59"/>
  <c r="Q244" i="59" s="1"/>
  <c r="L245" i="59"/>
  <c r="Q245" i="59" s="1"/>
  <c r="L246" i="59"/>
  <c r="Q246" i="59" s="1"/>
  <c r="H243" i="59"/>
  <c r="I243" i="59" s="1"/>
  <c r="L240" i="59"/>
  <c r="Q240" i="59" s="1"/>
  <c r="L241" i="59"/>
  <c r="Q241" i="59" s="1"/>
  <c r="L242" i="59"/>
  <c r="Q242" i="59" s="1"/>
  <c r="H239" i="59"/>
  <c r="I239" i="59" s="1"/>
  <c r="L236" i="59"/>
  <c r="Q236" i="59" s="1"/>
  <c r="L237" i="59"/>
  <c r="Q237" i="59" s="1"/>
  <c r="L238" i="59"/>
  <c r="Q238" i="59" s="1"/>
  <c r="H235" i="59"/>
  <c r="I235" i="59" s="1"/>
  <c r="L232" i="59"/>
  <c r="Q232" i="59" s="1"/>
  <c r="L233" i="59"/>
  <c r="Q233" i="59" s="1"/>
  <c r="L234" i="59"/>
  <c r="Q234" i="59" s="1"/>
  <c r="H231" i="59"/>
  <c r="I231" i="59" s="1"/>
  <c r="L228" i="59"/>
  <c r="Q228" i="59" s="1"/>
  <c r="L229" i="59"/>
  <c r="Q229" i="59" s="1"/>
  <c r="L230" i="59"/>
  <c r="Q230" i="59" s="1"/>
  <c r="H227" i="59"/>
  <c r="I227" i="59" s="1"/>
  <c r="L224" i="59"/>
  <c r="Q224" i="59" s="1"/>
  <c r="L225" i="59"/>
  <c r="Q225" i="59" s="1"/>
  <c r="L226" i="59"/>
  <c r="Q226" i="59" s="1"/>
  <c r="H223" i="59"/>
  <c r="I223" i="59" s="1"/>
  <c r="L220" i="59"/>
  <c r="Q220" i="59" s="1"/>
  <c r="L221" i="59"/>
  <c r="Q221" i="59" s="1"/>
  <c r="L222" i="59"/>
  <c r="Q222" i="59" s="1"/>
  <c r="H219" i="59"/>
  <c r="I219" i="59" s="1"/>
  <c r="L216" i="59"/>
  <c r="L217" i="59"/>
  <c r="Q217" i="59" s="1"/>
  <c r="L218" i="59"/>
  <c r="Q218" i="59" s="1"/>
  <c r="H215" i="59"/>
  <c r="I215" i="59" s="1"/>
  <c r="L212" i="59"/>
  <c r="L213" i="59"/>
  <c r="Q213" i="59" s="1"/>
  <c r="L214" i="59"/>
  <c r="Q214" i="59" s="1"/>
  <c r="H211" i="59"/>
  <c r="I211" i="59" s="1"/>
  <c r="L208" i="59"/>
  <c r="Q208" i="59" s="1"/>
  <c r="L209" i="59"/>
  <c r="Q209" i="59" s="1"/>
  <c r="L210" i="59"/>
  <c r="Q210" i="59" s="1"/>
  <c r="H207" i="59"/>
  <c r="I207" i="59" s="1"/>
  <c r="L204" i="59"/>
  <c r="Q204" i="59" s="1"/>
  <c r="L205" i="59"/>
  <c r="Q205" i="59" s="1"/>
  <c r="L206" i="59"/>
  <c r="Q206" i="59" s="1"/>
  <c r="H203" i="59"/>
  <c r="I203" i="59" s="1"/>
  <c r="L200" i="59"/>
  <c r="Q200" i="59" s="1"/>
  <c r="L201" i="59"/>
  <c r="Q201" i="59" s="1"/>
  <c r="Q202" i="59"/>
  <c r="H199" i="59"/>
  <c r="I199" i="59" s="1"/>
  <c r="L196" i="59"/>
  <c r="Q196" i="59" s="1"/>
  <c r="L197" i="59"/>
  <c r="Q197" i="59" s="1"/>
  <c r="L198" i="59"/>
  <c r="Q198" i="59" s="1"/>
  <c r="H195" i="59"/>
  <c r="I195" i="59" s="1"/>
  <c r="L192" i="59"/>
  <c r="L193" i="59"/>
  <c r="Q193" i="59" s="1"/>
  <c r="L194" i="59"/>
  <c r="Q194" i="59" s="1"/>
  <c r="H191" i="59"/>
  <c r="I191" i="59" s="1"/>
  <c r="L188" i="59"/>
  <c r="Q188" i="59" s="1"/>
  <c r="L189" i="59"/>
  <c r="Q189" i="59" s="1"/>
  <c r="L190" i="59"/>
  <c r="Q190" i="59" s="1"/>
  <c r="H187" i="59"/>
  <c r="I187" i="59" s="1"/>
  <c r="L184" i="59"/>
  <c r="Q184" i="59" s="1"/>
  <c r="L185" i="59"/>
  <c r="Q185" i="59" s="1"/>
  <c r="L186" i="59"/>
  <c r="Q186" i="59" s="1"/>
  <c r="H183" i="59"/>
  <c r="I183" i="59" s="1"/>
  <c r="L180" i="59"/>
  <c r="L181" i="59"/>
  <c r="Q181" i="59" s="1"/>
  <c r="L182" i="59"/>
  <c r="Q182" i="59" s="1"/>
  <c r="H179" i="59"/>
  <c r="I179" i="59" s="1"/>
  <c r="L176" i="59"/>
  <c r="Q176" i="59" s="1"/>
  <c r="L177" i="59"/>
  <c r="Q177" i="59" s="1"/>
  <c r="L178" i="59"/>
  <c r="Q178" i="59" s="1"/>
  <c r="H175" i="59"/>
  <c r="I175" i="59" s="1"/>
  <c r="L172" i="59"/>
  <c r="Q172" i="59" s="1"/>
  <c r="L173" i="59"/>
  <c r="Q173" i="59" s="1"/>
  <c r="L174" i="59"/>
  <c r="Q174" i="59" s="1"/>
  <c r="H171" i="59"/>
  <c r="I171" i="59" s="1"/>
  <c r="L168" i="59"/>
  <c r="L169" i="59"/>
  <c r="Q169" i="59" s="1"/>
  <c r="L170" i="59"/>
  <c r="Q170" i="59" s="1"/>
  <c r="H167" i="59"/>
  <c r="I167" i="59" s="1"/>
  <c r="L164" i="59"/>
  <c r="Q164" i="59" s="1"/>
  <c r="L165" i="59"/>
  <c r="Q165" i="59" s="1"/>
  <c r="L166" i="59"/>
  <c r="Q166" i="59" s="1"/>
  <c r="H163" i="59"/>
  <c r="I163" i="59" s="1"/>
  <c r="L160" i="59"/>
  <c r="L161" i="59"/>
  <c r="Q161" i="59" s="1"/>
  <c r="L162" i="59"/>
  <c r="Q162" i="59" s="1"/>
  <c r="H159" i="59"/>
  <c r="I159" i="59" s="1"/>
  <c r="L156" i="59"/>
  <c r="Q156" i="59" s="1"/>
  <c r="L157" i="59"/>
  <c r="Q157" i="59" s="1"/>
  <c r="L158" i="59"/>
  <c r="Q158" i="59" s="1"/>
  <c r="H155" i="59"/>
  <c r="I155" i="59" s="1"/>
  <c r="L152" i="59"/>
  <c r="Q152" i="59" s="1"/>
  <c r="L153" i="59"/>
  <c r="Q153" i="59" s="1"/>
  <c r="L154" i="59"/>
  <c r="Q154" i="59" s="1"/>
  <c r="H151" i="59"/>
  <c r="I151" i="59" s="1"/>
  <c r="L148" i="59"/>
  <c r="Q148" i="59" s="1"/>
  <c r="L149" i="59"/>
  <c r="Q149" i="59" s="1"/>
  <c r="L150" i="59"/>
  <c r="Q150" i="59" s="1"/>
  <c r="H147" i="59"/>
  <c r="I147" i="59" s="1"/>
  <c r="L144" i="59"/>
  <c r="Q144" i="59" s="1"/>
  <c r="L145" i="59"/>
  <c r="Q145" i="59" s="1"/>
  <c r="L146" i="59"/>
  <c r="Q146" i="59" s="1"/>
  <c r="H143" i="59"/>
  <c r="I143" i="59" s="1"/>
  <c r="L140" i="59"/>
  <c r="L141" i="59"/>
  <c r="Q141" i="59" s="1"/>
  <c r="L142" i="59"/>
  <c r="Q142" i="59" s="1"/>
  <c r="H139" i="59"/>
  <c r="I139" i="59" s="1"/>
  <c r="L136" i="59"/>
  <c r="Q136" i="59" s="1"/>
  <c r="L137" i="59"/>
  <c r="Q137" i="59" s="1"/>
  <c r="L138" i="59"/>
  <c r="Q138" i="59" s="1"/>
  <c r="H135" i="59"/>
  <c r="I135" i="59" s="1"/>
  <c r="L133" i="59"/>
  <c r="Q133" i="59" s="1"/>
  <c r="L134" i="59"/>
  <c r="Q134" i="59" s="1"/>
  <c r="H131" i="59"/>
  <c r="I131" i="59" s="1"/>
  <c r="L128" i="59"/>
  <c r="Q128" i="59" s="1"/>
  <c r="L129" i="59"/>
  <c r="Q129" i="59" s="1"/>
  <c r="L130" i="59"/>
  <c r="Q130" i="59" s="1"/>
  <c r="H127" i="59"/>
  <c r="I127" i="59" s="1"/>
  <c r="L125" i="59"/>
  <c r="Q125" i="59" s="1"/>
  <c r="L126" i="59"/>
  <c r="Q126" i="59" s="1"/>
  <c r="H123" i="59"/>
  <c r="I123" i="59" s="1"/>
  <c r="L120" i="59"/>
  <c r="Q120" i="59" s="1"/>
  <c r="L121" i="59"/>
  <c r="Q121" i="59" s="1"/>
  <c r="L122" i="59"/>
  <c r="Q122" i="59" s="1"/>
  <c r="H119" i="59"/>
  <c r="I119" i="59" s="1"/>
  <c r="L116" i="59"/>
  <c r="Q116" i="59" s="1"/>
  <c r="L117" i="59"/>
  <c r="Q117" i="59" s="1"/>
  <c r="L118" i="59"/>
  <c r="Q118" i="59" s="1"/>
  <c r="H115" i="59"/>
  <c r="I115" i="59" s="1"/>
  <c r="L112" i="59"/>
  <c r="Q112" i="59" s="1"/>
  <c r="L113" i="59"/>
  <c r="Q113" i="59" s="1"/>
  <c r="L114" i="59"/>
  <c r="Q114" i="59" s="1"/>
  <c r="H111" i="59"/>
  <c r="I111" i="59" s="1"/>
  <c r="L108" i="59"/>
  <c r="Q108" i="59" s="1"/>
  <c r="L109" i="59"/>
  <c r="Q109" i="59" s="1"/>
  <c r="L110" i="59"/>
  <c r="Q110" i="59" s="1"/>
  <c r="H107" i="59"/>
  <c r="I107" i="59" s="1"/>
  <c r="L104" i="59"/>
  <c r="Q104" i="59" s="1"/>
  <c r="L105" i="59"/>
  <c r="Q105" i="59" s="1"/>
  <c r="L106" i="59"/>
  <c r="Q106" i="59" s="1"/>
  <c r="H103" i="59"/>
  <c r="I103" i="59" s="1"/>
  <c r="L100" i="59"/>
  <c r="L101" i="59"/>
  <c r="Q101" i="59" s="1"/>
  <c r="L102" i="59"/>
  <c r="Q102" i="59" s="1"/>
  <c r="H99" i="59"/>
  <c r="I99" i="59" s="1"/>
  <c r="L96" i="59"/>
  <c r="L97" i="59"/>
  <c r="Q97" i="59" s="1"/>
  <c r="L98" i="59"/>
  <c r="Q98" i="59" s="1"/>
  <c r="H95" i="59"/>
  <c r="I95" i="59" s="1"/>
  <c r="L92" i="59"/>
  <c r="L93" i="59"/>
  <c r="Q93" i="59" s="1"/>
  <c r="L94" i="59"/>
  <c r="Q94" i="59" s="1"/>
  <c r="H91" i="59"/>
  <c r="I91" i="59" s="1"/>
  <c r="L88" i="59"/>
  <c r="L89" i="59"/>
  <c r="Q89" i="59" s="1"/>
  <c r="L90" i="59"/>
  <c r="Q90" i="59" s="1"/>
  <c r="H87" i="59"/>
  <c r="I87" i="59" s="1"/>
  <c r="L84" i="59"/>
  <c r="L85" i="59"/>
  <c r="Q85" i="59" s="1"/>
  <c r="L86" i="59"/>
  <c r="Q86" i="59" s="1"/>
  <c r="L80" i="59"/>
  <c r="L81" i="59"/>
  <c r="Q81" i="59" s="1"/>
  <c r="L82" i="59"/>
  <c r="Q82" i="59" s="1"/>
  <c r="L76" i="59"/>
  <c r="L77" i="59"/>
  <c r="Q77" i="59" s="1"/>
  <c r="L78" i="59"/>
  <c r="Q78" i="59" s="1"/>
  <c r="L72" i="59"/>
  <c r="L73" i="59"/>
  <c r="Q73" i="59" s="1"/>
  <c r="L74" i="59"/>
  <c r="Q74" i="59" s="1"/>
  <c r="L68" i="59"/>
  <c r="L69" i="59"/>
  <c r="Q69" i="59" s="1"/>
  <c r="L70" i="59"/>
  <c r="Q70" i="59" s="1"/>
  <c r="L64" i="59"/>
  <c r="L65" i="59"/>
  <c r="Q65" i="59" s="1"/>
  <c r="L66" i="59"/>
  <c r="Q66" i="59" s="1"/>
  <c r="L60" i="59"/>
  <c r="L61" i="59"/>
  <c r="Q61" i="59" s="1"/>
  <c r="L62" i="59"/>
  <c r="Q62" i="59" s="1"/>
  <c r="L56" i="59"/>
  <c r="L57" i="59"/>
  <c r="Q57" i="59" s="1"/>
  <c r="L58" i="59"/>
  <c r="Q58" i="59" s="1"/>
  <c r="L52" i="59"/>
  <c r="L53" i="59"/>
  <c r="Q53" i="59" s="1"/>
  <c r="L54" i="59"/>
  <c r="Q54" i="59" s="1"/>
  <c r="L48" i="59"/>
  <c r="L49" i="59"/>
  <c r="Q49" i="59" s="1"/>
  <c r="L50" i="59"/>
  <c r="Q50" i="59" s="1"/>
  <c r="L44" i="59"/>
  <c r="L45" i="59"/>
  <c r="Q45" i="59" s="1"/>
  <c r="L46" i="59"/>
  <c r="Q46" i="59" s="1"/>
  <c r="L40" i="59"/>
  <c r="Q40" i="59" s="1"/>
  <c r="L41" i="59"/>
  <c r="Q41" i="59" s="1"/>
  <c r="L42" i="59"/>
  <c r="Q42" i="59" s="1"/>
  <c r="L36" i="59"/>
  <c r="Q36" i="59" s="1"/>
  <c r="L37" i="59"/>
  <c r="Q37" i="59" s="1"/>
  <c r="L38" i="59"/>
  <c r="Q38" i="59" s="1"/>
  <c r="L32" i="59"/>
  <c r="Q32" i="59" s="1"/>
  <c r="L33" i="59"/>
  <c r="Q33" i="59" s="1"/>
  <c r="L34" i="59"/>
  <c r="Q34" i="59" s="1"/>
  <c r="L28" i="59"/>
  <c r="Q28" i="59" s="1"/>
  <c r="L29" i="59"/>
  <c r="Q29" i="59" s="1"/>
  <c r="L30" i="59"/>
  <c r="Q30" i="59" s="1"/>
  <c r="L24" i="59"/>
  <c r="Q24" i="59" s="1"/>
  <c r="L25" i="59"/>
  <c r="Q25" i="59" s="1"/>
  <c r="L26" i="59"/>
  <c r="Q26" i="59" s="1"/>
  <c r="L20" i="59"/>
  <c r="Q20" i="59" s="1"/>
  <c r="L21" i="59"/>
  <c r="Q21" i="59" s="1"/>
  <c r="L22" i="59"/>
  <c r="Q22" i="59" s="1"/>
  <c r="L16" i="59"/>
  <c r="Q16" i="59" s="1"/>
  <c r="L17" i="59"/>
  <c r="L12" i="59"/>
  <c r="L13" i="59"/>
  <c r="L14" i="59"/>
  <c r="L8" i="59"/>
  <c r="L9" i="59"/>
  <c r="L10" i="59"/>
  <c r="L4" i="59"/>
  <c r="L5" i="59"/>
  <c r="Q5" i="59" s="1"/>
  <c r="L6" i="59"/>
  <c r="Q6" i="59" s="1"/>
  <c r="H83" i="59"/>
  <c r="I83" i="59" s="1"/>
  <c r="H79" i="59"/>
  <c r="I79" i="59" s="1"/>
  <c r="H75" i="59"/>
  <c r="I75" i="59" s="1"/>
  <c r="H71" i="59"/>
  <c r="I71" i="59" s="1"/>
  <c r="H67" i="59"/>
  <c r="I67" i="59" s="1"/>
  <c r="H63" i="59"/>
  <c r="I63" i="59" s="1"/>
  <c r="H59" i="59"/>
  <c r="I59" i="59" s="1"/>
  <c r="H55" i="59"/>
  <c r="I55" i="59" s="1"/>
  <c r="H51" i="59"/>
  <c r="I51" i="59" s="1"/>
  <c r="H47" i="59"/>
  <c r="I47" i="59" s="1"/>
  <c r="H43" i="59"/>
  <c r="I43" i="59" s="1"/>
  <c r="H39" i="59"/>
  <c r="I39" i="59" s="1"/>
  <c r="H35" i="59"/>
  <c r="I35" i="59" s="1"/>
  <c r="H31" i="59"/>
  <c r="I31" i="59" s="1"/>
  <c r="H27" i="59"/>
  <c r="I27" i="59" s="1"/>
  <c r="H23" i="59"/>
  <c r="I23" i="59" s="1"/>
  <c r="H19" i="59"/>
  <c r="I19" i="59" s="1"/>
  <c r="H15" i="59"/>
  <c r="I15" i="59" s="1"/>
  <c r="H11" i="59"/>
  <c r="I11" i="59" s="1"/>
  <c r="H7" i="59"/>
  <c r="I7" i="59" s="1"/>
  <c r="D283" i="59"/>
  <c r="D279" i="59"/>
  <c r="D275" i="59"/>
  <c r="D271" i="59"/>
  <c r="D267" i="59"/>
  <c r="D263" i="59"/>
  <c r="D259" i="59"/>
  <c r="D255" i="59"/>
  <c r="D251" i="59"/>
  <c r="D247" i="59"/>
  <c r="D243" i="59"/>
  <c r="D239" i="59"/>
  <c r="D235" i="59"/>
  <c r="D231" i="59"/>
  <c r="D227" i="59"/>
  <c r="D223" i="59"/>
  <c r="D219" i="59"/>
  <c r="D215" i="59"/>
  <c r="D211" i="59"/>
  <c r="D207" i="59"/>
  <c r="D203" i="59"/>
  <c r="D199" i="59"/>
  <c r="D195" i="59"/>
  <c r="D191" i="59"/>
  <c r="D187" i="59"/>
  <c r="D183" i="59"/>
  <c r="D179" i="59"/>
  <c r="D175" i="59"/>
  <c r="D171" i="59"/>
  <c r="D167" i="59"/>
  <c r="D163" i="59"/>
  <c r="D159" i="59"/>
  <c r="D155" i="59"/>
  <c r="D151" i="59"/>
  <c r="D143" i="59"/>
  <c r="D139" i="59"/>
  <c r="D135" i="59"/>
  <c r="D131" i="59"/>
  <c r="D127" i="59"/>
  <c r="D123" i="59"/>
  <c r="D119" i="59"/>
  <c r="D115" i="59"/>
  <c r="D111" i="59"/>
  <c r="D107" i="59"/>
  <c r="D103" i="59"/>
  <c r="D99" i="59"/>
  <c r="D95" i="59"/>
  <c r="D91" i="59"/>
  <c r="D87" i="59"/>
  <c r="D83" i="59"/>
  <c r="D79" i="59"/>
  <c r="D75" i="59"/>
  <c r="D71" i="59"/>
  <c r="D67" i="59"/>
  <c r="D63" i="59"/>
  <c r="D59" i="59"/>
  <c r="D55" i="59"/>
  <c r="D51" i="59"/>
  <c r="D47" i="59"/>
  <c r="D43" i="59"/>
  <c r="D39" i="59"/>
  <c r="D35" i="59"/>
  <c r="D31" i="59"/>
  <c r="D27" i="59"/>
  <c r="D23" i="59"/>
  <c r="D19" i="59"/>
  <c r="D15" i="59"/>
  <c r="D11" i="59"/>
  <c r="D7" i="59"/>
  <c r="I284" i="59" l="1"/>
  <c r="D284" i="59"/>
  <c r="L262" i="59"/>
  <c r="Q262" i="59" s="1"/>
  <c r="L132" i="59"/>
  <c r="Q132" i="59" s="1"/>
  <c r="Q135" i="59" s="1"/>
  <c r="L124" i="59"/>
  <c r="Q124" i="59" s="1"/>
  <c r="Q27" i="59"/>
  <c r="Q43" i="59"/>
  <c r="Q231" i="59"/>
  <c r="Q243" i="59"/>
  <c r="L251" i="59"/>
  <c r="Q248" i="59"/>
  <c r="Q251" i="59" s="1"/>
  <c r="Q252" i="59"/>
  <c r="L255" i="59"/>
  <c r="Q259" i="59"/>
  <c r="Q260" i="59"/>
  <c r="L267" i="59"/>
  <c r="Q264" i="59"/>
  <c r="Q267" i="59" s="1"/>
  <c r="Q272" i="59"/>
  <c r="Q275" i="59" s="1"/>
  <c r="L275" i="59"/>
  <c r="Q159" i="59"/>
  <c r="Q167" i="59"/>
  <c r="Q223" i="59"/>
  <c r="Q31" i="59"/>
  <c r="Q52" i="59"/>
  <c r="Q55" i="59" s="1"/>
  <c r="L55" i="59"/>
  <c r="L71" i="59"/>
  <c r="Q68" i="59"/>
  <c r="Q71" i="59" s="1"/>
  <c r="L87" i="59"/>
  <c r="Q84" i="59"/>
  <c r="Q88" i="59"/>
  <c r="L91" i="59"/>
  <c r="Q92" i="59"/>
  <c r="Q95" i="59" s="1"/>
  <c r="L95" i="59"/>
  <c r="L183" i="59"/>
  <c r="Q180" i="59"/>
  <c r="Q187" i="59"/>
  <c r="L195" i="59"/>
  <c r="Q192" i="59"/>
  <c r="Q195" i="59" s="1"/>
  <c r="L215" i="59"/>
  <c r="Q212" i="59"/>
  <c r="Q215" i="59" s="1"/>
  <c r="Q216" i="59"/>
  <c r="L219" i="59"/>
  <c r="L163" i="59"/>
  <c r="Q160" i="59"/>
  <c r="L51" i="59"/>
  <c r="Q48" i="59"/>
  <c r="Q51" i="59" s="1"/>
  <c r="L67" i="59"/>
  <c r="Q64" i="59"/>
  <c r="Q67" i="59" s="1"/>
  <c r="L83" i="59"/>
  <c r="Q80" i="59"/>
  <c r="Q83" i="59" s="1"/>
  <c r="L99" i="59"/>
  <c r="Q96" i="59"/>
  <c r="Q99" i="59" s="1"/>
  <c r="L103" i="59"/>
  <c r="Q100" i="59"/>
  <c r="Q103" i="59" s="1"/>
  <c r="Q131" i="59"/>
  <c r="Q56" i="59"/>
  <c r="Q59" i="59" s="1"/>
  <c r="L59" i="59"/>
  <c r="Q72" i="59"/>
  <c r="Q75" i="59" s="1"/>
  <c r="L75" i="59"/>
  <c r="L171" i="59"/>
  <c r="Q168" i="59"/>
  <c r="Q171" i="59" s="1"/>
  <c r="Q44" i="59"/>
  <c r="Q47" i="59" s="1"/>
  <c r="L47" i="59"/>
  <c r="Q60" i="59"/>
  <c r="Q63" i="59" s="1"/>
  <c r="L63" i="59"/>
  <c r="Q76" i="59"/>
  <c r="Q79" i="59" s="1"/>
  <c r="L79" i="59"/>
  <c r="L143" i="59"/>
  <c r="Q140" i="59"/>
  <c r="Q143" i="59" s="1"/>
  <c r="R74" i="44"/>
  <c r="O73" i="44"/>
  <c r="O79" i="44"/>
  <c r="B104" i="44"/>
  <c r="C104" i="44"/>
  <c r="D104" i="44"/>
  <c r="E104" i="44"/>
  <c r="F104" i="44"/>
  <c r="G104" i="44"/>
  <c r="I104" i="44"/>
  <c r="J104" i="44"/>
  <c r="K104" i="44"/>
  <c r="N104" i="44"/>
  <c r="P104" i="44"/>
  <c r="S104" i="44"/>
  <c r="L103" i="44"/>
  <c r="L102" i="44"/>
  <c r="L101" i="44"/>
  <c r="M79" i="44"/>
  <c r="M73" i="44"/>
  <c r="M96" i="44" l="1"/>
  <c r="O96" i="44"/>
  <c r="L263" i="59"/>
  <c r="D287" i="59"/>
  <c r="M81" i="44"/>
  <c r="O81" i="44"/>
  <c r="L104" i="44"/>
  <c r="O283" i="59"/>
  <c r="O279" i="59"/>
  <c r="O275" i="59"/>
  <c r="O271" i="59"/>
  <c r="O267" i="59"/>
  <c r="O263" i="59"/>
  <c r="O259" i="59"/>
  <c r="O255" i="59"/>
  <c r="O251" i="59"/>
  <c r="O247" i="59"/>
  <c r="O243" i="59"/>
  <c r="O239" i="59"/>
  <c r="O235" i="59"/>
  <c r="O231" i="59"/>
  <c r="O227" i="59"/>
  <c r="O223" i="59"/>
  <c r="O219" i="59"/>
  <c r="O215" i="59"/>
  <c r="O211" i="59"/>
  <c r="O207" i="59"/>
  <c r="O203" i="59"/>
  <c r="O199" i="59"/>
  <c r="O195" i="59"/>
  <c r="O191" i="59"/>
  <c r="O187" i="59"/>
  <c r="O183" i="59"/>
  <c r="O179" i="59"/>
  <c r="O175" i="59"/>
  <c r="O171" i="59"/>
  <c r="O167" i="59"/>
  <c r="O163" i="59"/>
  <c r="O159" i="59"/>
  <c r="O155" i="59"/>
  <c r="O151" i="59"/>
  <c r="O147" i="59"/>
  <c r="O143" i="59"/>
  <c r="O139" i="59"/>
  <c r="O135" i="59"/>
  <c r="O131" i="59"/>
  <c r="O127" i="59"/>
  <c r="O123" i="59"/>
  <c r="O119" i="59"/>
  <c r="O115" i="59"/>
  <c r="O111" i="59"/>
  <c r="O107" i="59"/>
  <c r="O103" i="59"/>
  <c r="O99" i="59"/>
  <c r="O95" i="59"/>
  <c r="O91" i="59"/>
  <c r="O87" i="59"/>
  <c r="O83" i="59"/>
  <c r="O79" i="59"/>
  <c r="P79" i="59" s="1"/>
  <c r="O75" i="59"/>
  <c r="O71" i="59"/>
  <c r="O67" i="59"/>
  <c r="O63" i="59"/>
  <c r="O59" i="59"/>
  <c r="O55" i="59"/>
  <c r="O51" i="59"/>
  <c r="O47" i="59"/>
  <c r="O43" i="59"/>
  <c r="K283" i="59" l="1"/>
  <c r="K279" i="59"/>
  <c r="K275" i="59"/>
  <c r="K271" i="59"/>
  <c r="K267" i="59"/>
  <c r="K263" i="59"/>
  <c r="K259" i="59"/>
  <c r="K255" i="59"/>
  <c r="K251" i="59"/>
  <c r="K247" i="59"/>
  <c r="K243" i="59"/>
  <c r="K239" i="59"/>
  <c r="K235" i="59"/>
  <c r="K231" i="59"/>
  <c r="K227" i="59"/>
  <c r="K223" i="59"/>
  <c r="K219" i="59"/>
  <c r="K215" i="59"/>
  <c r="K211" i="59"/>
  <c r="K207" i="59"/>
  <c r="K203" i="59"/>
  <c r="K199" i="59"/>
  <c r="K195" i="59"/>
  <c r="K191" i="59"/>
  <c r="K187" i="59"/>
  <c r="K183" i="59"/>
  <c r="K179" i="59"/>
  <c r="K175" i="59"/>
  <c r="K171" i="59"/>
  <c r="K167" i="59"/>
  <c r="J163" i="59"/>
  <c r="K163" i="59"/>
  <c r="K159" i="59"/>
  <c r="K139" i="59"/>
  <c r="K155" i="59"/>
  <c r="K151" i="59"/>
  <c r="K147" i="59"/>
  <c r="K143" i="59"/>
  <c r="K135" i="59"/>
  <c r="K131" i="59"/>
  <c r="K127" i="59"/>
  <c r="K123" i="59"/>
  <c r="K119" i="59"/>
  <c r="K115" i="59"/>
  <c r="K111" i="59"/>
  <c r="K107" i="59"/>
  <c r="K103" i="59"/>
  <c r="K99" i="59"/>
  <c r="K95" i="59"/>
  <c r="K91" i="59"/>
  <c r="K87" i="59"/>
  <c r="K83" i="59"/>
  <c r="K79" i="59"/>
  <c r="K75" i="59"/>
  <c r="K71" i="59"/>
  <c r="K67" i="59"/>
  <c r="K63" i="59"/>
  <c r="K59" i="59"/>
  <c r="K55" i="59"/>
  <c r="K51" i="59"/>
  <c r="K47" i="59"/>
  <c r="K43" i="59"/>
  <c r="K39" i="59"/>
  <c r="K35" i="59"/>
  <c r="K31" i="59"/>
  <c r="K27" i="59"/>
  <c r="K23" i="59"/>
  <c r="K19" i="59"/>
  <c r="K15" i="59"/>
  <c r="K11" i="59"/>
  <c r="K7" i="59"/>
  <c r="J283" i="59"/>
  <c r="J279" i="59"/>
  <c r="J275" i="59"/>
  <c r="J271" i="59"/>
  <c r="J267" i="59"/>
  <c r="J263" i="59"/>
  <c r="J259" i="59"/>
  <c r="J255" i="59"/>
  <c r="J251" i="59"/>
  <c r="J247" i="59"/>
  <c r="J243" i="59"/>
  <c r="J239" i="59"/>
  <c r="J235" i="59"/>
  <c r="J231" i="59"/>
  <c r="J227" i="59"/>
  <c r="J223" i="59"/>
  <c r="J219" i="59"/>
  <c r="J215" i="59"/>
  <c r="J211" i="59"/>
  <c r="J207" i="59"/>
  <c r="J203" i="59"/>
  <c r="J199" i="59"/>
  <c r="J195" i="59"/>
  <c r="J191" i="59"/>
  <c r="J187" i="59"/>
  <c r="J183" i="59"/>
  <c r="J179" i="59"/>
  <c r="J175" i="59"/>
  <c r="J171" i="59"/>
  <c r="J167" i="59"/>
  <c r="J159" i="59"/>
  <c r="J155" i="59"/>
  <c r="J151" i="59"/>
  <c r="J147" i="59"/>
  <c r="J143" i="59"/>
  <c r="J139" i="59"/>
  <c r="J135" i="59"/>
  <c r="J131" i="59"/>
  <c r="J127" i="59"/>
  <c r="J123" i="59"/>
  <c r="J119" i="59"/>
  <c r="J115" i="59"/>
  <c r="J111" i="59"/>
  <c r="J107" i="59"/>
  <c r="J103" i="59"/>
  <c r="J99" i="59"/>
  <c r="J95" i="59"/>
  <c r="J91" i="59"/>
  <c r="J87" i="59"/>
  <c r="J83" i="59"/>
  <c r="J79" i="59"/>
  <c r="J75" i="59"/>
  <c r="J71" i="59"/>
  <c r="J67" i="59"/>
  <c r="J63" i="59"/>
  <c r="J59" i="59"/>
  <c r="J55" i="59"/>
  <c r="J51" i="59"/>
  <c r="J47" i="59"/>
  <c r="J43" i="59"/>
  <c r="J39" i="59"/>
  <c r="J35" i="59"/>
  <c r="J31" i="59"/>
  <c r="J27" i="59"/>
  <c r="J23" i="59"/>
  <c r="J19" i="59"/>
  <c r="J15" i="59"/>
  <c r="J11" i="59"/>
  <c r="J7" i="59"/>
  <c r="C39" i="59"/>
  <c r="C283" i="59"/>
  <c r="C279" i="59"/>
  <c r="L279" i="59" s="1"/>
  <c r="C275" i="59"/>
  <c r="C271" i="59"/>
  <c r="C267" i="59"/>
  <c r="C263" i="59"/>
  <c r="C259" i="59"/>
  <c r="C255" i="59"/>
  <c r="C251" i="59"/>
  <c r="C247" i="59"/>
  <c r="L247" i="59" s="1"/>
  <c r="C243" i="59"/>
  <c r="C239" i="59"/>
  <c r="C235" i="59"/>
  <c r="C231" i="59"/>
  <c r="L231" i="59" s="1"/>
  <c r="C227" i="59"/>
  <c r="C223" i="59"/>
  <c r="C219" i="59"/>
  <c r="C215" i="59"/>
  <c r="C211" i="59"/>
  <c r="C207" i="59"/>
  <c r="C203" i="59"/>
  <c r="C199" i="59"/>
  <c r="L199" i="59" s="1"/>
  <c r="C195" i="59"/>
  <c r="C191" i="59"/>
  <c r="C187" i="59"/>
  <c r="C183" i="59"/>
  <c r="C179" i="59"/>
  <c r="C175" i="59"/>
  <c r="C171" i="59"/>
  <c r="C167" i="59"/>
  <c r="L167" i="59" s="1"/>
  <c r="C163" i="59"/>
  <c r="C159" i="59"/>
  <c r="C155" i="59"/>
  <c r="C151" i="59"/>
  <c r="C147" i="59"/>
  <c r="C143" i="59"/>
  <c r="C139" i="59"/>
  <c r="C135" i="59"/>
  <c r="C131" i="59"/>
  <c r="C127" i="59"/>
  <c r="C123" i="59"/>
  <c r="C119" i="59"/>
  <c r="C115" i="59"/>
  <c r="C111" i="59"/>
  <c r="C107" i="59"/>
  <c r="C99" i="59"/>
  <c r="C95" i="59"/>
  <c r="C91" i="59"/>
  <c r="C87" i="59"/>
  <c r="C83" i="59"/>
  <c r="C79" i="59"/>
  <c r="C75" i="59"/>
  <c r="C71" i="59"/>
  <c r="C67" i="59"/>
  <c r="C63" i="59"/>
  <c r="C59" i="59"/>
  <c r="C55" i="59"/>
  <c r="C51" i="59"/>
  <c r="C47" i="59"/>
  <c r="C43" i="59"/>
  <c r="C35" i="59"/>
  <c r="C31" i="59"/>
  <c r="C27" i="59"/>
  <c r="C23" i="59"/>
  <c r="C19" i="59"/>
  <c r="C15" i="59"/>
  <c r="C11" i="59"/>
  <c r="C7" i="59"/>
  <c r="M283" i="59"/>
  <c r="M279" i="59"/>
  <c r="P279" i="59" s="1"/>
  <c r="M275" i="59"/>
  <c r="P275" i="59" s="1"/>
  <c r="M271" i="59"/>
  <c r="P271" i="59" s="1"/>
  <c r="M267" i="59"/>
  <c r="P267" i="59" s="1"/>
  <c r="M263" i="59"/>
  <c r="P263" i="59" s="1"/>
  <c r="Q263" i="59" s="1"/>
  <c r="M259" i="59"/>
  <c r="P259" i="59" s="1"/>
  <c r="M255" i="59"/>
  <c r="P255" i="59" s="1"/>
  <c r="Q255" i="59" s="1"/>
  <c r="M251" i="59"/>
  <c r="P251" i="59" s="1"/>
  <c r="M247" i="59"/>
  <c r="P247" i="59" s="1"/>
  <c r="M243" i="59"/>
  <c r="P243" i="59" s="1"/>
  <c r="M239" i="59"/>
  <c r="P239" i="59" s="1"/>
  <c r="M235" i="59"/>
  <c r="P235" i="59" s="1"/>
  <c r="M231" i="59"/>
  <c r="P231" i="59" s="1"/>
  <c r="M227" i="59"/>
  <c r="P227" i="59" s="1"/>
  <c r="M223" i="59"/>
  <c r="P223" i="59" s="1"/>
  <c r="M219" i="59"/>
  <c r="P219" i="59" s="1"/>
  <c r="Q219" i="59" s="1"/>
  <c r="M215" i="59"/>
  <c r="P215" i="59" s="1"/>
  <c r="M211" i="59"/>
  <c r="P211" i="59" s="1"/>
  <c r="M207" i="59"/>
  <c r="P207" i="59" s="1"/>
  <c r="M203" i="59"/>
  <c r="P203" i="59" s="1"/>
  <c r="M199" i="59"/>
  <c r="P199" i="59" s="1"/>
  <c r="M195" i="59"/>
  <c r="P195" i="59" s="1"/>
  <c r="M191" i="59"/>
  <c r="P191" i="59" s="1"/>
  <c r="M187" i="59"/>
  <c r="P187" i="59" s="1"/>
  <c r="M183" i="59"/>
  <c r="P183" i="59" s="1"/>
  <c r="Q183" i="59" s="1"/>
  <c r="M179" i="59"/>
  <c r="P179" i="59" s="1"/>
  <c r="M175" i="59"/>
  <c r="P175" i="59" s="1"/>
  <c r="M171" i="59"/>
  <c r="M167" i="59"/>
  <c r="P167" i="59" s="1"/>
  <c r="M163" i="59"/>
  <c r="P163" i="59" s="1"/>
  <c r="Q163" i="59" s="1"/>
  <c r="M159" i="59"/>
  <c r="P159" i="59" s="1"/>
  <c r="M155" i="59"/>
  <c r="P155" i="59" s="1"/>
  <c r="M151" i="59"/>
  <c r="P151" i="59" s="1"/>
  <c r="M147" i="59"/>
  <c r="P147" i="59" s="1"/>
  <c r="M143" i="59"/>
  <c r="P143" i="59" s="1"/>
  <c r="M139" i="59"/>
  <c r="P139" i="59" s="1"/>
  <c r="M135" i="59"/>
  <c r="P135" i="59" s="1"/>
  <c r="M131" i="59"/>
  <c r="P131" i="59" s="1"/>
  <c r="M127" i="59"/>
  <c r="P127" i="59" s="1"/>
  <c r="M123" i="59"/>
  <c r="L127" i="59" l="1"/>
  <c r="L159" i="59"/>
  <c r="L115" i="59"/>
  <c r="L131" i="59"/>
  <c r="L147" i="59"/>
  <c r="Q147" i="59" s="1"/>
  <c r="L235" i="59"/>
  <c r="Q235" i="59" s="1"/>
  <c r="L283" i="59"/>
  <c r="Q247" i="59"/>
  <c r="P283" i="59"/>
  <c r="L107" i="59"/>
  <c r="L123" i="59"/>
  <c r="Q123" i="59" s="1"/>
  <c r="L139" i="59"/>
  <c r="L155" i="59"/>
  <c r="Q155" i="59" s="1"/>
  <c r="L239" i="59"/>
  <c r="Q239" i="59" s="1"/>
  <c r="L271" i="59"/>
  <c r="Q271" i="59" s="1"/>
  <c r="Q279" i="59"/>
  <c r="L11" i="59"/>
  <c r="L179" i="59"/>
  <c r="Q179" i="59" s="1"/>
  <c r="L211" i="59"/>
  <c r="Q211" i="59" s="1"/>
  <c r="L227" i="59"/>
  <c r="Q227" i="59" s="1"/>
  <c r="L243" i="59"/>
  <c r="L259" i="59"/>
  <c r="L19" i="59"/>
  <c r="L119" i="59"/>
  <c r="Q119" i="59" s="1"/>
  <c r="L135" i="59"/>
  <c r="L151" i="59"/>
  <c r="Q151" i="59" s="1"/>
  <c r="Q199" i="59"/>
  <c r="Q139" i="59"/>
  <c r="L187" i="59"/>
  <c r="L203" i="59"/>
  <c r="Q203" i="59" s="1"/>
  <c r="Q127" i="59"/>
  <c r="L175" i="59"/>
  <c r="Q175" i="59" s="1"/>
  <c r="L191" i="59"/>
  <c r="Q191" i="59" s="1"/>
  <c r="L207" i="59"/>
  <c r="Q207" i="59" s="1"/>
  <c r="L223" i="59"/>
  <c r="L111" i="59"/>
  <c r="L35" i="59"/>
  <c r="L23" i="59"/>
  <c r="L39" i="59"/>
  <c r="L7" i="59"/>
  <c r="L27" i="59"/>
  <c r="L43" i="59"/>
  <c r="L15" i="59"/>
  <c r="L31" i="59"/>
  <c r="J284" i="59"/>
  <c r="L287" i="59" s="1"/>
  <c r="M119" i="59"/>
  <c r="M115" i="59"/>
  <c r="P115" i="59" s="1"/>
  <c r="Q115" i="59" s="1"/>
  <c r="M111" i="59"/>
  <c r="P111" i="59" s="1"/>
  <c r="M107" i="59"/>
  <c r="P107" i="59" s="1"/>
  <c r="M103" i="59"/>
  <c r="P103" i="59" s="1"/>
  <c r="M99" i="59"/>
  <c r="P99" i="59" s="1"/>
  <c r="M95" i="59"/>
  <c r="P95" i="59" s="1"/>
  <c r="M91" i="59"/>
  <c r="P91" i="59" s="1"/>
  <c r="Q91" i="59" s="1"/>
  <c r="M87" i="59"/>
  <c r="Q87" i="59" s="1"/>
  <c r="M83" i="59"/>
  <c r="P83" i="59" s="1"/>
  <c r="M75" i="59"/>
  <c r="P75" i="59" s="1"/>
  <c r="O39" i="59"/>
  <c r="O35" i="59"/>
  <c r="O31" i="59"/>
  <c r="O27" i="59"/>
  <c r="O23" i="59"/>
  <c r="O19" i="59"/>
  <c r="O15" i="59"/>
  <c r="O11" i="59"/>
  <c r="O7" i="59"/>
  <c r="M71" i="59"/>
  <c r="P71" i="59" s="1"/>
  <c r="M67" i="59"/>
  <c r="P67" i="59" s="1"/>
  <c r="M63" i="59"/>
  <c r="P63" i="59" s="1"/>
  <c r="M59" i="59"/>
  <c r="P59" i="59" s="1"/>
  <c r="M39" i="59"/>
  <c r="M55" i="59"/>
  <c r="P55" i="59" s="1"/>
  <c r="M51" i="59"/>
  <c r="P51" i="59" s="1"/>
  <c r="M47" i="59"/>
  <c r="P47" i="59" s="1"/>
  <c r="M43" i="59"/>
  <c r="P43" i="59" s="1"/>
  <c r="M35" i="59"/>
  <c r="M31" i="59"/>
  <c r="M27" i="59"/>
  <c r="M23" i="59"/>
  <c r="M19" i="59"/>
  <c r="M15" i="59"/>
  <c r="M11" i="59"/>
  <c r="M7" i="59"/>
  <c r="P35" i="59" l="1"/>
  <c r="M284" i="59"/>
  <c r="Q107" i="59"/>
  <c r="L284" i="59"/>
  <c r="O287" i="59" s="1"/>
  <c r="Q283" i="59"/>
  <c r="P23" i="59"/>
  <c r="Q23" i="59" s="1"/>
  <c r="P39" i="59"/>
  <c r="Q39" i="59" s="1"/>
  <c r="P31" i="59"/>
  <c r="Q111" i="59"/>
  <c r="P27" i="59"/>
  <c r="Q35" i="59"/>
  <c r="B113" i="44"/>
  <c r="C113" i="44"/>
  <c r="C116" i="44" s="1"/>
  <c r="D113" i="44"/>
  <c r="D116" i="44" s="1"/>
  <c r="E113" i="44"/>
  <c r="E116" i="44" s="1"/>
  <c r="F113" i="44"/>
  <c r="F116" i="44" s="1"/>
  <c r="G113" i="44"/>
  <c r="G116" i="44" s="1"/>
  <c r="I113" i="44"/>
  <c r="I116" i="44" s="1"/>
  <c r="J113" i="44"/>
  <c r="J116" i="44" s="1"/>
  <c r="K113" i="44"/>
  <c r="K116" i="44" s="1"/>
  <c r="N113" i="44"/>
  <c r="N116" i="44" s="1"/>
  <c r="P113" i="44"/>
  <c r="P116" i="44" s="1"/>
  <c r="S113" i="44"/>
  <c r="S116" i="44" s="1"/>
  <c r="L112" i="44"/>
  <c r="O112" i="44" s="1"/>
  <c r="L111" i="44"/>
  <c r="G65" i="44"/>
  <c r="F65" i="44"/>
  <c r="E65" i="44"/>
  <c r="D65" i="44"/>
  <c r="C65" i="44"/>
  <c r="B65" i="44"/>
  <c r="O31" i="44"/>
  <c r="B116" i="44" l="1"/>
  <c r="L113" i="44"/>
  <c r="L116" i="44" l="1"/>
  <c r="N17" i="59"/>
  <c r="P17" i="59" s="1"/>
  <c r="Q17" i="59" s="1"/>
  <c r="N13" i="59"/>
  <c r="P13" i="59" s="1"/>
  <c r="Q13" i="59" s="1"/>
  <c r="N14" i="59"/>
  <c r="P14" i="59" s="1"/>
  <c r="Q14" i="59" s="1"/>
  <c r="N12" i="59"/>
  <c r="P12" i="59" s="1"/>
  <c r="Q12" i="59" s="1"/>
  <c r="N9" i="59"/>
  <c r="P9" i="59" s="1"/>
  <c r="Q9" i="59" s="1"/>
  <c r="N10" i="59"/>
  <c r="P10" i="59" s="1"/>
  <c r="Q10" i="59" s="1"/>
  <c r="N8" i="59"/>
  <c r="P8" i="59" s="1"/>
  <c r="Q8" i="59" s="1"/>
  <c r="Q11" i="59" l="1"/>
  <c r="N7" i="59"/>
  <c r="P4" i="59"/>
  <c r="Q15" i="59"/>
  <c r="N19" i="59"/>
  <c r="N11" i="59"/>
  <c r="P11" i="59" s="1"/>
  <c r="N15" i="59"/>
  <c r="P15" i="59" s="1"/>
  <c r="S15" i="44"/>
  <c r="P15" i="44"/>
  <c r="T31" i="44"/>
  <c r="N284" i="59" l="1"/>
  <c r="P284" i="59" s="1"/>
  <c r="P19" i="59"/>
  <c r="P7" i="59"/>
  <c r="Q4" i="59"/>
  <c r="Q7" i="59" s="1"/>
  <c r="P76" i="44"/>
  <c r="P77" i="44"/>
  <c r="P78" i="44"/>
  <c r="P70" i="44"/>
  <c r="P71" i="44"/>
  <c r="P72" i="44"/>
  <c r="T79" i="44"/>
  <c r="S79" i="44"/>
  <c r="T73" i="44"/>
  <c r="S73" i="44"/>
  <c r="O48" i="44"/>
  <c r="P36" i="44"/>
  <c r="P37" i="44"/>
  <c r="P38" i="44"/>
  <c r="P39" i="44"/>
  <c r="P40" i="44"/>
  <c r="P41" i="44"/>
  <c r="S48" i="44"/>
  <c r="P48" i="44" l="1"/>
  <c r="N287" i="59"/>
  <c r="S81" i="44"/>
  <c r="Q19" i="59"/>
  <c r="T81" i="44"/>
  <c r="G70" i="44"/>
  <c r="R70" i="44" s="1"/>
  <c r="G71" i="44"/>
  <c r="R71" i="44" s="1"/>
  <c r="G72" i="44"/>
  <c r="R72" i="44" s="1"/>
  <c r="B73" i="44"/>
  <c r="C73" i="44"/>
  <c r="D73" i="44"/>
  <c r="E73" i="44"/>
  <c r="F73" i="44"/>
  <c r="I73" i="44"/>
  <c r="J73" i="44"/>
  <c r="K73" i="44"/>
  <c r="L73" i="44"/>
  <c r="N73" i="44"/>
  <c r="G76" i="44"/>
  <c r="R76" i="44" s="1"/>
  <c r="G77" i="44"/>
  <c r="R77" i="44" s="1"/>
  <c r="G78" i="44"/>
  <c r="R78" i="44" s="1"/>
  <c r="B79" i="44"/>
  <c r="C79" i="44"/>
  <c r="C96" i="44" s="1"/>
  <c r="D79" i="44"/>
  <c r="E79" i="44"/>
  <c r="F79" i="44"/>
  <c r="I79" i="44"/>
  <c r="I96" i="44" s="1"/>
  <c r="J79" i="44"/>
  <c r="J96" i="44" s="1"/>
  <c r="K79" i="44"/>
  <c r="L79" i="44"/>
  <c r="N79" i="44"/>
  <c r="N96" i="44" s="1"/>
  <c r="K96" i="44" l="1"/>
  <c r="E96" i="44"/>
  <c r="B96" i="44"/>
  <c r="D96" i="44"/>
  <c r="L96" i="44"/>
  <c r="F96" i="44"/>
  <c r="B97" i="44"/>
  <c r="L81" i="44"/>
  <c r="F81" i="44"/>
  <c r="J81" i="44"/>
  <c r="D81" i="44"/>
  <c r="N81" i="44"/>
  <c r="I81" i="44"/>
  <c r="C81" i="44"/>
  <c r="B81" i="44"/>
  <c r="K81" i="44"/>
  <c r="E81" i="44"/>
  <c r="P73" i="44"/>
  <c r="P79" i="44"/>
  <c r="G79" i="44"/>
  <c r="G73" i="44"/>
  <c r="G96" i="44" l="1"/>
  <c r="P81" i="44"/>
  <c r="P96" i="44"/>
  <c r="G81" i="44"/>
  <c r="R79" i="44"/>
  <c r="R73" i="44"/>
  <c r="R81" i="44" l="1"/>
  <c r="L8" i="44"/>
  <c r="O8" i="44" s="1"/>
  <c r="G41" i="44" l="1"/>
  <c r="R41" i="44" s="1"/>
  <c r="K9" i="45" l="1"/>
  <c r="L9" i="45" s="1"/>
  <c r="M9" i="45"/>
  <c r="N9" i="45"/>
  <c r="K8" i="45"/>
  <c r="L8" i="45" s="1"/>
  <c r="M8" i="45"/>
  <c r="N8" i="45"/>
  <c r="D9" i="45"/>
  <c r="E9" i="45" s="1"/>
  <c r="F9" i="45"/>
  <c r="G9" i="45"/>
  <c r="D8" i="45"/>
  <c r="E8" i="45" s="1"/>
  <c r="F8" i="45"/>
  <c r="G8" i="45"/>
  <c r="G40" i="44" l="1"/>
  <c r="R40" i="44" s="1"/>
  <c r="G39" i="44"/>
  <c r="R39" i="44" s="1"/>
  <c r="L7" i="44"/>
  <c r="L6" i="44"/>
  <c r="P291" i="54" l="1"/>
  <c r="P292" i="54"/>
  <c r="C293" i="54"/>
  <c r="C295" i="54" s="1"/>
  <c r="L293" i="54"/>
  <c r="O293" i="54"/>
  <c r="O5" i="54"/>
  <c r="O6" i="54"/>
  <c r="O8" i="54"/>
  <c r="O9" i="54"/>
  <c r="O10" i="54"/>
  <c r="O12" i="54"/>
  <c r="O13" i="54"/>
  <c r="O14" i="54"/>
  <c r="O16" i="54"/>
  <c r="O17" i="54"/>
  <c r="O18" i="54"/>
  <c r="O20" i="54"/>
  <c r="O21" i="54"/>
  <c r="O22" i="54"/>
  <c r="O24" i="54"/>
  <c r="O25" i="54"/>
  <c r="O26" i="54"/>
  <c r="O28" i="54"/>
  <c r="O29" i="54"/>
  <c r="O30" i="54"/>
  <c r="O32" i="54"/>
  <c r="O33" i="54"/>
  <c r="O34" i="54"/>
  <c r="O36" i="54"/>
  <c r="O37" i="54"/>
  <c r="O38" i="54"/>
  <c r="O40" i="54"/>
  <c r="O41" i="54"/>
  <c r="O42" i="54"/>
  <c r="O44" i="54"/>
  <c r="O45" i="54"/>
  <c r="O46" i="54"/>
  <c r="O48" i="54"/>
  <c r="O49" i="54"/>
  <c r="O50" i="54"/>
  <c r="O52" i="54"/>
  <c r="O53" i="54"/>
  <c r="O54" i="54"/>
  <c r="O56" i="54"/>
  <c r="O57" i="54"/>
  <c r="O58" i="54"/>
  <c r="O60" i="54"/>
  <c r="O61" i="54"/>
  <c r="O62" i="54"/>
  <c r="O64" i="54"/>
  <c r="O65" i="54"/>
  <c r="O66" i="54"/>
  <c r="O68" i="54"/>
  <c r="O69" i="54"/>
  <c r="O70" i="54"/>
  <c r="O72" i="54"/>
  <c r="O73" i="54"/>
  <c r="O74" i="54"/>
  <c r="O76" i="54"/>
  <c r="O77" i="54"/>
  <c r="O78" i="54"/>
  <c r="O80" i="54"/>
  <c r="O81" i="54"/>
  <c r="O82" i="54"/>
  <c r="O84" i="54"/>
  <c r="O85" i="54"/>
  <c r="O86" i="54"/>
  <c r="O88" i="54"/>
  <c r="P88" i="54" s="1"/>
  <c r="O89" i="54"/>
  <c r="P89" i="54" s="1"/>
  <c r="O90" i="54"/>
  <c r="P90" i="54" s="1"/>
  <c r="O92" i="54"/>
  <c r="O93" i="54"/>
  <c r="O94" i="54"/>
  <c r="O96" i="54"/>
  <c r="O97" i="54"/>
  <c r="O98" i="54"/>
  <c r="O100" i="54"/>
  <c r="O101" i="54"/>
  <c r="O102" i="54"/>
  <c r="O104" i="54"/>
  <c r="O105" i="54"/>
  <c r="O106" i="54"/>
  <c r="O108" i="54"/>
  <c r="O109" i="54"/>
  <c r="O110" i="54"/>
  <c r="O112" i="54"/>
  <c r="O113" i="54"/>
  <c r="O114" i="54"/>
  <c r="O116" i="54"/>
  <c r="O117" i="54"/>
  <c r="O118" i="54"/>
  <c r="O120" i="54"/>
  <c r="O121" i="54"/>
  <c r="O122" i="54"/>
  <c r="O124" i="54"/>
  <c r="O125" i="54"/>
  <c r="O126" i="54"/>
  <c r="O128" i="54"/>
  <c r="O129" i="54"/>
  <c r="O130" i="54"/>
  <c r="O132" i="54"/>
  <c r="O133" i="54"/>
  <c r="O134" i="54"/>
  <c r="O136" i="54"/>
  <c r="O137" i="54"/>
  <c r="O138" i="54"/>
  <c r="O140" i="54"/>
  <c r="O141" i="54"/>
  <c r="O142" i="54"/>
  <c r="O144" i="54"/>
  <c r="O145" i="54"/>
  <c r="O146" i="54"/>
  <c r="O148" i="54"/>
  <c r="O149" i="54"/>
  <c r="O150" i="54"/>
  <c r="O152" i="54"/>
  <c r="O153" i="54"/>
  <c r="O154" i="54"/>
  <c r="O156" i="54"/>
  <c r="O157" i="54"/>
  <c r="O158" i="54"/>
  <c r="O159" i="54"/>
  <c r="O160" i="54"/>
  <c r="O161" i="54"/>
  <c r="O162" i="54"/>
  <c r="O164" i="54"/>
  <c r="O165" i="54"/>
  <c r="O166" i="54"/>
  <c r="O168" i="54"/>
  <c r="O169" i="54"/>
  <c r="O170" i="54"/>
  <c r="O172" i="54"/>
  <c r="O173" i="54"/>
  <c r="O174" i="54"/>
  <c r="O176" i="54"/>
  <c r="O177" i="54"/>
  <c r="O178" i="54"/>
  <c r="O180" i="54"/>
  <c r="O181" i="54"/>
  <c r="O182" i="54"/>
  <c r="O184" i="54"/>
  <c r="O185" i="54"/>
  <c r="O186" i="54"/>
  <c r="O188" i="54"/>
  <c r="O189" i="54"/>
  <c r="O190" i="54"/>
  <c r="O192" i="54"/>
  <c r="O193" i="54"/>
  <c r="O194" i="54"/>
  <c r="O196" i="54"/>
  <c r="O197" i="54"/>
  <c r="O198" i="54"/>
  <c r="O200" i="54"/>
  <c r="O201" i="54"/>
  <c r="O202" i="54"/>
  <c r="O204" i="54"/>
  <c r="O205" i="54"/>
  <c r="O206" i="54"/>
  <c r="O208" i="54"/>
  <c r="O209" i="54"/>
  <c r="O210" i="54"/>
  <c r="O212" i="54"/>
  <c r="O213" i="54"/>
  <c r="O214" i="54"/>
  <c r="O216" i="54"/>
  <c r="O217" i="54"/>
  <c r="O218" i="54"/>
  <c r="O220" i="54"/>
  <c r="O221" i="54"/>
  <c r="O222" i="54"/>
  <c r="O224" i="54"/>
  <c r="O225" i="54"/>
  <c r="O226" i="54"/>
  <c r="O228" i="54"/>
  <c r="O229" i="54"/>
  <c r="O230" i="54"/>
  <c r="O232" i="54"/>
  <c r="O233" i="54"/>
  <c r="O234" i="54"/>
  <c r="O236" i="54"/>
  <c r="O237" i="54"/>
  <c r="O238" i="54"/>
  <c r="O240" i="54"/>
  <c r="O241" i="54"/>
  <c r="O242" i="54"/>
  <c r="O244" i="54"/>
  <c r="O245" i="54"/>
  <c r="O246" i="54"/>
  <c r="O248" i="54"/>
  <c r="O249" i="54"/>
  <c r="O250" i="54"/>
  <c r="O252" i="54"/>
  <c r="O253" i="54"/>
  <c r="O254" i="54"/>
  <c r="O256" i="54"/>
  <c r="O257" i="54"/>
  <c r="O258" i="54"/>
  <c r="O260" i="54"/>
  <c r="O261" i="54"/>
  <c r="O262" i="54"/>
  <c r="O264" i="54"/>
  <c r="O265" i="54"/>
  <c r="O266" i="54"/>
  <c r="O268" i="54"/>
  <c r="O269" i="54"/>
  <c r="O270" i="54"/>
  <c r="O272" i="54"/>
  <c r="O273" i="54"/>
  <c r="O274" i="54"/>
  <c r="O276" i="54"/>
  <c r="O277" i="54"/>
  <c r="O278" i="54"/>
  <c r="O280" i="54"/>
  <c r="O281" i="54"/>
  <c r="O282" i="54"/>
  <c r="O4" i="54"/>
  <c r="P91" i="54" l="1"/>
  <c r="P293" i="54"/>
  <c r="O283" i="55"/>
  <c r="P283" i="55" s="1"/>
  <c r="O282" i="55"/>
  <c r="P282" i="55" s="1"/>
  <c r="O281" i="55"/>
  <c r="P281" i="55" s="1"/>
  <c r="O279" i="55"/>
  <c r="P279" i="55" s="1"/>
  <c r="O278" i="55"/>
  <c r="P278" i="55" s="1"/>
  <c r="O277" i="55"/>
  <c r="P277" i="55" s="1"/>
  <c r="O275" i="55"/>
  <c r="P275" i="55" s="1"/>
  <c r="O274" i="55"/>
  <c r="P274" i="55" s="1"/>
  <c r="O273" i="55"/>
  <c r="P273" i="55" s="1"/>
  <c r="O271" i="55"/>
  <c r="P271" i="55" s="1"/>
  <c r="O270" i="55"/>
  <c r="P270" i="55" s="1"/>
  <c r="O269" i="55"/>
  <c r="P269" i="55" s="1"/>
  <c r="O267" i="55"/>
  <c r="P267" i="55" s="1"/>
  <c r="O266" i="55"/>
  <c r="P266" i="55" s="1"/>
  <c r="O265" i="55"/>
  <c r="P265" i="55" s="1"/>
  <c r="O263" i="55"/>
  <c r="P263" i="55" s="1"/>
  <c r="O262" i="55"/>
  <c r="P262" i="55" s="1"/>
  <c r="O261" i="55"/>
  <c r="P261" i="55" s="1"/>
  <c r="O259" i="55"/>
  <c r="P259" i="55" s="1"/>
  <c r="O258" i="55"/>
  <c r="P258" i="55" s="1"/>
  <c r="O257" i="55"/>
  <c r="P257" i="55" s="1"/>
  <c r="O255" i="55"/>
  <c r="P255" i="55" s="1"/>
  <c r="O254" i="55"/>
  <c r="P254" i="55" s="1"/>
  <c r="O253" i="55"/>
  <c r="P253" i="55" s="1"/>
  <c r="O251" i="55"/>
  <c r="P251" i="55" s="1"/>
  <c r="O250" i="55"/>
  <c r="P250" i="55" s="1"/>
  <c r="O249" i="55"/>
  <c r="P249" i="55" s="1"/>
  <c r="O247" i="55"/>
  <c r="P247" i="55" s="1"/>
  <c r="O246" i="55"/>
  <c r="P246" i="55" s="1"/>
  <c r="O245" i="55"/>
  <c r="P245" i="55" s="1"/>
  <c r="O243" i="55"/>
  <c r="P243" i="55" s="1"/>
  <c r="O242" i="55"/>
  <c r="P242" i="55" s="1"/>
  <c r="O241" i="55"/>
  <c r="P241" i="55" s="1"/>
  <c r="O239" i="55"/>
  <c r="P239" i="55" s="1"/>
  <c r="O238" i="55"/>
  <c r="P238" i="55" s="1"/>
  <c r="O237" i="55"/>
  <c r="P237" i="55" s="1"/>
  <c r="O235" i="55"/>
  <c r="P235" i="55" s="1"/>
  <c r="O234" i="55"/>
  <c r="P234" i="55" s="1"/>
  <c r="O233" i="55"/>
  <c r="P233" i="55" s="1"/>
  <c r="O231" i="55"/>
  <c r="P231" i="55" s="1"/>
  <c r="O230" i="55"/>
  <c r="P230" i="55" s="1"/>
  <c r="O229" i="55"/>
  <c r="P229" i="55" s="1"/>
  <c r="O227" i="55"/>
  <c r="P227" i="55" s="1"/>
  <c r="O226" i="55"/>
  <c r="P226" i="55" s="1"/>
  <c r="O225" i="55"/>
  <c r="P225" i="55" s="1"/>
  <c r="O223" i="55"/>
  <c r="P223" i="55" s="1"/>
  <c r="O222" i="55"/>
  <c r="P222" i="55" s="1"/>
  <c r="O221" i="55"/>
  <c r="P221" i="55" s="1"/>
  <c r="O219" i="55"/>
  <c r="P219" i="55" s="1"/>
  <c r="O218" i="55"/>
  <c r="P218" i="55" s="1"/>
  <c r="O217" i="55"/>
  <c r="P217" i="55" s="1"/>
  <c r="O215" i="55"/>
  <c r="P215" i="55" s="1"/>
  <c r="O214" i="55"/>
  <c r="P214" i="55" s="1"/>
  <c r="O213" i="55"/>
  <c r="P213" i="55" s="1"/>
  <c r="O211" i="55"/>
  <c r="P211" i="55" s="1"/>
  <c r="O210" i="55"/>
  <c r="P210" i="55" s="1"/>
  <c r="O209" i="55"/>
  <c r="P209" i="55" s="1"/>
  <c r="O207" i="55"/>
  <c r="P207" i="55" s="1"/>
  <c r="O206" i="55"/>
  <c r="P206" i="55" s="1"/>
  <c r="O205" i="55"/>
  <c r="P205" i="55" s="1"/>
  <c r="O203" i="55"/>
  <c r="P203" i="55" s="1"/>
  <c r="O202" i="55"/>
  <c r="P202" i="55" s="1"/>
  <c r="O201" i="55"/>
  <c r="P201" i="55" s="1"/>
  <c r="O199" i="55"/>
  <c r="P199" i="55" s="1"/>
  <c r="O198" i="55"/>
  <c r="P198" i="55" s="1"/>
  <c r="O197" i="55"/>
  <c r="P197" i="55" s="1"/>
  <c r="O195" i="55"/>
  <c r="P195" i="55" s="1"/>
  <c r="O194" i="55"/>
  <c r="P194" i="55" s="1"/>
  <c r="O193" i="55"/>
  <c r="P193" i="55" s="1"/>
  <c r="O191" i="55"/>
  <c r="P191" i="55" s="1"/>
  <c r="O190" i="55"/>
  <c r="P190" i="55" s="1"/>
  <c r="O189" i="55"/>
  <c r="P189" i="55" s="1"/>
  <c r="O187" i="55"/>
  <c r="P187" i="55" s="1"/>
  <c r="O186" i="55"/>
  <c r="P186" i="55" s="1"/>
  <c r="O185" i="55"/>
  <c r="P185" i="55" s="1"/>
  <c r="O183" i="55"/>
  <c r="P183" i="55" s="1"/>
  <c r="O182" i="55"/>
  <c r="P182" i="55" s="1"/>
  <c r="O181" i="55"/>
  <c r="P181" i="55" s="1"/>
  <c r="O179" i="55"/>
  <c r="P179" i="55" s="1"/>
  <c r="O178" i="55"/>
  <c r="P178" i="55" s="1"/>
  <c r="O177" i="55"/>
  <c r="P177" i="55" s="1"/>
  <c r="O175" i="55"/>
  <c r="P175" i="55" s="1"/>
  <c r="O174" i="55"/>
  <c r="P174" i="55" s="1"/>
  <c r="O173" i="55"/>
  <c r="P173" i="55" s="1"/>
  <c r="O171" i="55"/>
  <c r="P171" i="55" s="1"/>
  <c r="O170" i="55"/>
  <c r="P170" i="55" s="1"/>
  <c r="O169" i="55"/>
  <c r="P169" i="55" s="1"/>
  <c r="O167" i="55"/>
  <c r="P167" i="55" s="1"/>
  <c r="O166" i="55"/>
  <c r="P166" i="55" s="1"/>
  <c r="O165" i="55"/>
  <c r="P165" i="55" s="1"/>
  <c r="O163" i="55"/>
  <c r="P163" i="55" s="1"/>
  <c r="O162" i="55"/>
  <c r="P162" i="55" s="1"/>
  <c r="O161" i="55"/>
  <c r="P161" i="55" s="1"/>
  <c r="O159" i="55"/>
  <c r="P159" i="55" s="1"/>
  <c r="O158" i="55"/>
  <c r="P158" i="55" s="1"/>
  <c r="O157" i="55"/>
  <c r="P157" i="55" s="1"/>
  <c r="O155" i="55"/>
  <c r="P155" i="55" s="1"/>
  <c r="O154" i="55"/>
  <c r="P154" i="55" s="1"/>
  <c r="O153" i="55"/>
  <c r="P153" i="55" s="1"/>
  <c r="O151" i="55"/>
  <c r="P151" i="55" s="1"/>
  <c r="O150" i="55"/>
  <c r="P150" i="55" s="1"/>
  <c r="O149" i="55"/>
  <c r="P149" i="55" s="1"/>
  <c r="O147" i="55"/>
  <c r="P147" i="55" s="1"/>
  <c r="O146" i="55"/>
  <c r="P146" i="55" s="1"/>
  <c r="O145" i="55"/>
  <c r="P145" i="55" s="1"/>
  <c r="O143" i="55"/>
  <c r="P143" i="55" s="1"/>
  <c r="O142" i="55"/>
  <c r="P142" i="55" s="1"/>
  <c r="O141" i="55"/>
  <c r="P141" i="55" s="1"/>
  <c r="O139" i="55"/>
  <c r="P139" i="55" s="1"/>
  <c r="O138" i="55"/>
  <c r="P138" i="55" s="1"/>
  <c r="O137" i="55"/>
  <c r="P137" i="55" s="1"/>
  <c r="O135" i="55"/>
  <c r="P135" i="55" s="1"/>
  <c r="O134" i="55"/>
  <c r="P134" i="55" s="1"/>
  <c r="O133" i="55"/>
  <c r="P133" i="55" s="1"/>
  <c r="O131" i="55"/>
  <c r="P131" i="55" s="1"/>
  <c r="O130" i="55"/>
  <c r="P130" i="55" s="1"/>
  <c r="O129" i="55"/>
  <c r="P129" i="55" s="1"/>
  <c r="O127" i="55"/>
  <c r="P127" i="55" s="1"/>
  <c r="O126" i="55"/>
  <c r="P126" i="55" s="1"/>
  <c r="O125" i="55"/>
  <c r="P125" i="55" s="1"/>
  <c r="O123" i="55"/>
  <c r="P123" i="55" s="1"/>
  <c r="O122" i="55"/>
  <c r="P122" i="55" s="1"/>
  <c r="O121" i="55"/>
  <c r="P121" i="55" s="1"/>
  <c r="O119" i="55"/>
  <c r="P119" i="55" s="1"/>
  <c r="O118" i="55"/>
  <c r="P118" i="55" s="1"/>
  <c r="O117" i="55"/>
  <c r="P117" i="55" s="1"/>
  <c r="O115" i="55"/>
  <c r="P115" i="55" s="1"/>
  <c r="O114" i="55"/>
  <c r="P114" i="55" s="1"/>
  <c r="O113" i="55"/>
  <c r="P113" i="55" s="1"/>
  <c r="O111" i="55"/>
  <c r="P111" i="55" s="1"/>
  <c r="O110" i="55"/>
  <c r="P110" i="55" s="1"/>
  <c r="O109" i="55"/>
  <c r="P109" i="55" s="1"/>
  <c r="O107" i="55"/>
  <c r="P107" i="55" s="1"/>
  <c r="O106" i="55"/>
  <c r="P106" i="55" s="1"/>
  <c r="O105" i="55"/>
  <c r="P105" i="55" s="1"/>
  <c r="O103" i="55"/>
  <c r="P103" i="55" s="1"/>
  <c r="O102" i="55"/>
  <c r="P102" i="55" s="1"/>
  <c r="O101" i="55"/>
  <c r="P101" i="55" s="1"/>
  <c r="O99" i="55"/>
  <c r="P99" i="55" s="1"/>
  <c r="O98" i="55"/>
  <c r="P98" i="55" s="1"/>
  <c r="O97" i="55"/>
  <c r="P97" i="55" s="1"/>
  <c r="O95" i="55"/>
  <c r="P95" i="55" s="1"/>
  <c r="O94" i="55"/>
  <c r="P94" i="55" s="1"/>
  <c r="O93" i="55"/>
  <c r="P93" i="55" s="1"/>
  <c r="O91" i="55"/>
  <c r="P91" i="55" s="1"/>
  <c r="O90" i="55"/>
  <c r="P90" i="55" s="1"/>
  <c r="O89" i="55"/>
  <c r="P89" i="55" s="1"/>
  <c r="O87" i="55"/>
  <c r="P87" i="55" s="1"/>
  <c r="O86" i="55"/>
  <c r="P86" i="55" s="1"/>
  <c r="O85" i="55"/>
  <c r="P85" i="55" s="1"/>
  <c r="O83" i="55"/>
  <c r="P83" i="55" s="1"/>
  <c r="O82" i="55"/>
  <c r="P82" i="55" s="1"/>
  <c r="O81" i="55"/>
  <c r="P81" i="55" s="1"/>
  <c r="O79" i="55"/>
  <c r="P79" i="55" s="1"/>
  <c r="O78" i="55"/>
  <c r="P78" i="55" s="1"/>
  <c r="O77" i="55"/>
  <c r="P77" i="55" s="1"/>
  <c r="O75" i="55"/>
  <c r="P75" i="55" s="1"/>
  <c r="O74" i="55"/>
  <c r="P74" i="55" s="1"/>
  <c r="O73" i="55"/>
  <c r="P73" i="55" s="1"/>
  <c r="O71" i="55"/>
  <c r="P71" i="55" s="1"/>
  <c r="O70" i="55"/>
  <c r="P70" i="55" s="1"/>
  <c r="O69" i="55"/>
  <c r="P69" i="55" s="1"/>
  <c r="O67" i="55"/>
  <c r="P67" i="55" s="1"/>
  <c r="O66" i="55"/>
  <c r="P66" i="55" s="1"/>
  <c r="O65" i="55"/>
  <c r="P65" i="55" s="1"/>
  <c r="O63" i="55"/>
  <c r="P63" i="55" s="1"/>
  <c r="O62" i="55"/>
  <c r="P62" i="55" s="1"/>
  <c r="O61" i="55"/>
  <c r="P61" i="55" s="1"/>
  <c r="O59" i="55"/>
  <c r="P59" i="55" s="1"/>
  <c r="O58" i="55"/>
  <c r="P58" i="55" s="1"/>
  <c r="O57" i="55"/>
  <c r="P57" i="55" s="1"/>
  <c r="O55" i="55"/>
  <c r="P55" i="55" s="1"/>
  <c r="O54" i="55"/>
  <c r="P54" i="55" s="1"/>
  <c r="O53" i="55"/>
  <c r="P53" i="55" s="1"/>
  <c r="O51" i="55"/>
  <c r="P51" i="55" s="1"/>
  <c r="O50" i="55"/>
  <c r="P50" i="55" s="1"/>
  <c r="O49" i="55"/>
  <c r="P49" i="55" s="1"/>
  <c r="O47" i="55"/>
  <c r="P47" i="55" s="1"/>
  <c r="O46" i="55"/>
  <c r="P46" i="55" s="1"/>
  <c r="O45" i="55"/>
  <c r="P45" i="55" s="1"/>
  <c r="O43" i="55"/>
  <c r="P43" i="55" s="1"/>
  <c r="O42" i="55"/>
  <c r="P42" i="55" s="1"/>
  <c r="O41" i="55"/>
  <c r="P41" i="55" s="1"/>
  <c r="O39" i="55"/>
  <c r="P39" i="55" s="1"/>
  <c r="O38" i="55"/>
  <c r="P38" i="55" s="1"/>
  <c r="O37" i="55"/>
  <c r="P37" i="55" s="1"/>
  <c r="O35" i="55"/>
  <c r="P35" i="55" s="1"/>
  <c r="O34" i="55"/>
  <c r="P34" i="55" s="1"/>
  <c r="O33" i="55"/>
  <c r="P33" i="55" s="1"/>
  <c r="O31" i="55"/>
  <c r="P31" i="55" s="1"/>
  <c r="O30" i="55"/>
  <c r="P30" i="55" s="1"/>
  <c r="O29" i="55"/>
  <c r="P29" i="55" s="1"/>
  <c r="O27" i="55"/>
  <c r="P27" i="55" s="1"/>
  <c r="O26" i="55"/>
  <c r="P26" i="55" s="1"/>
  <c r="O25" i="55"/>
  <c r="P25" i="55" s="1"/>
  <c r="O23" i="55"/>
  <c r="P23" i="55" s="1"/>
  <c r="O22" i="55"/>
  <c r="P22" i="55" s="1"/>
  <c r="O21" i="55"/>
  <c r="P21" i="55" s="1"/>
  <c r="O19" i="55"/>
  <c r="P19" i="55" s="1"/>
  <c r="O18" i="55"/>
  <c r="P18" i="55" s="1"/>
  <c r="O17" i="55"/>
  <c r="P17" i="55" s="1"/>
  <c r="O15" i="55"/>
  <c r="P15" i="55" s="1"/>
  <c r="O14" i="55"/>
  <c r="P14" i="55" s="1"/>
  <c r="O13" i="55"/>
  <c r="P13" i="55" s="1"/>
  <c r="O11" i="55"/>
  <c r="P11" i="55" s="1"/>
  <c r="O10" i="55"/>
  <c r="P10" i="55" s="1"/>
  <c r="O9" i="55"/>
  <c r="P9" i="55" s="1"/>
  <c r="O7" i="55"/>
  <c r="P7" i="55" s="1"/>
  <c r="O6" i="55"/>
  <c r="P6" i="55" s="1"/>
  <c r="O5" i="55"/>
  <c r="P5" i="55" s="1"/>
  <c r="J284" i="55"/>
  <c r="I284" i="55"/>
  <c r="C284" i="55"/>
  <c r="D284" i="55"/>
  <c r="E284" i="55"/>
  <c r="K86" i="55"/>
  <c r="L86" i="55" s="1"/>
  <c r="C280" i="55"/>
  <c r="C276" i="55"/>
  <c r="C272" i="55"/>
  <c r="C268" i="55"/>
  <c r="C264" i="55"/>
  <c r="C260" i="55"/>
  <c r="C256" i="55"/>
  <c r="C252" i="55"/>
  <c r="C248" i="55"/>
  <c r="C244" i="55"/>
  <c r="C240" i="55"/>
  <c r="C236" i="55"/>
  <c r="C232" i="55"/>
  <c r="C228" i="55"/>
  <c r="C224" i="55"/>
  <c r="C220" i="55"/>
  <c r="C216" i="55"/>
  <c r="C212" i="55"/>
  <c r="C208" i="55"/>
  <c r="C204" i="55"/>
  <c r="C200" i="55"/>
  <c r="C196" i="55"/>
  <c r="C192" i="55"/>
  <c r="C188" i="55"/>
  <c r="C184" i="55"/>
  <c r="C180" i="55"/>
  <c r="C176" i="55"/>
  <c r="C172" i="55"/>
  <c r="C168" i="55"/>
  <c r="C164" i="55"/>
  <c r="C160" i="55"/>
  <c r="C156" i="55"/>
  <c r="C152" i="55"/>
  <c r="C148" i="55"/>
  <c r="C144" i="55"/>
  <c r="C140" i="55"/>
  <c r="C136" i="55"/>
  <c r="C132" i="55"/>
  <c r="C128" i="55"/>
  <c r="C124" i="55"/>
  <c r="C120" i="55"/>
  <c r="C116" i="55"/>
  <c r="C112" i="55"/>
  <c r="C108" i="55"/>
  <c r="C104" i="55"/>
  <c r="C100" i="55"/>
  <c r="C96" i="55"/>
  <c r="C92" i="55"/>
  <c r="C84" i="55"/>
  <c r="C80" i="55"/>
  <c r="C76" i="55"/>
  <c r="C72" i="55"/>
  <c r="C68" i="55"/>
  <c r="C64" i="55"/>
  <c r="C60" i="55"/>
  <c r="C56" i="55"/>
  <c r="C52" i="55"/>
  <c r="C48" i="55"/>
  <c r="C44" i="55"/>
  <c r="C40" i="55"/>
  <c r="C36" i="55"/>
  <c r="C32" i="55"/>
  <c r="C28" i="55"/>
  <c r="C24" i="55"/>
  <c r="C20" i="55"/>
  <c r="C16" i="55"/>
  <c r="C12" i="55"/>
  <c r="C8" i="55"/>
  <c r="D8" i="55"/>
  <c r="D12" i="55"/>
  <c r="D16" i="55"/>
  <c r="D20" i="55"/>
  <c r="D24" i="55"/>
  <c r="D28" i="55"/>
  <c r="D32" i="55"/>
  <c r="D36" i="55"/>
  <c r="D40" i="55"/>
  <c r="D44" i="55"/>
  <c r="D48" i="55"/>
  <c r="D52" i="55"/>
  <c r="D56" i="55"/>
  <c r="D60" i="55"/>
  <c r="D64" i="55"/>
  <c r="D68" i="55"/>
  <c r="D72" i="55"/>
  <c r="D76" i="55"/>
  <c r="D80" i="55"/>
  <c r="D84" i="55"/>
  <c r="D88" i="55"/>
  <c r="D96" i="55"/>
  <c r="D100" i="55"/>
  <c r="D104" i="55"/>
  <c r="D108" i="55"/>
  <c r="D112" i="55"/>
  <c r="D116" i="55"/>
  <c r="D120" i="55"/>
  <c r="D124" i="55"/>
  <c r="D128" i="55"/>
  <c r="D132" i="55"/>
  <c r="D136" i="55"/>
  <c r="D140" i="55"/>
  <c r="D144" i="55"/>
  <c r="D148" i="55"/>
  <c r="D152" i="55"/>
  <c r="D156" i="55"/>
  <c r="D160" i="55"/>
  <c r="D164" i="55"/>
  <c r="D168" i="55"/>
  <c r="D172" i="55"/>
  <c r="D176" i="55"/>
  <c r="D180" i="55"/>
  <c r="D184" i="55"/>
  <c r="D188" i="55"/>
  <c r="D192" i="55"/>
  <c r="D196" i="55"/>
  <c r="D200" i="55"/>
  <c r="D204" i="55"/>
  <c r="D208" i="55"/>
  <c r="D212" i="55"/>
  <c r="D216" i="55"/>
  <c r="D220" i="55"/>
  <c r="D224" i="55"/>
  <c r="D228" i="55"/>
  <c r="D232" i="55"/>
  <c r="D236" i="55"/>
  <c r="D240" i="55"/>
  <c r="D244" i="55"/>
  <c r="D248" i="55"/>
  <c r="D252" i="55"/>
  <c r="D256" i="55"/>
  <c r="D260" i="55"/>
  <c r="D264" i="55"/>
  <c r="D268" i="55"/>
  <c r="D272" i="55"/>
  <c r="D276" i="55"/>
  <c r="D280" i="55"/>
  <c r="S285" i="55"/>
  <c r="N284" i="55"/>
  <c r="M284" i="55"/>
  <c r="H283" i="55"/>
  <c r="K283" i="55" s="1"/>
  <c r="L283" i="55" s="1"/>
  <c r="H282" i="55"/>
  <c r="K282" i="55" s="1"/>
  <c r="L282" i="55" s="1"/>
  <c r="H281" i="55"/>
  <c r="N280" i="55"/>
  <c r="M280" i="55"/>
  <c r="J280" i="55"/>
  <c r="I280" i="55"/>
  <c r="E280" i="55"/>
  <c r="H279" i="55"/>
  <c r="K279" i="55" s="1"/>
  <c r="L279" i="55" s="1"/>
  <c r="H278" i="55"/>
  <c r="K278" i="55" s="1"/>
  <c r="L278" i="55" s="1"/>
  <c r="H277" i="55"/>
  <c r="N276" i="55"/>
  <c r="M276" i="55"/>
  <c r="J276" i="55"/>
  <c r="I276" i="55"/>
  <c r="E276" i="55"/>
  <c r="H275" i="55"/>
  <c r="K275" i="55" s="1"/>
  <c r="L275" i="55" s="1"/>
  <c r="H274" i="55"/>
  <c r="K274" i="55" s="1"/>
  <c r="L274" i="55" s="1"/>
  <c r="H273" i="55"/>
  <c r="N272" i="55"/>
  <c r="M272" i="55"/>
  <c r="J272" i="55"/>
  <c r="I272" i="55"/>
  <c r="E272" i="55"/>
  <c r="H271" i="55"/>
  <c r="K271" i="55" s="1"/>
  <c r="L271" i="55" s="1"/>
  <c r="H270" i="55"/>
  <c r="K270" i="55" s="1"/>
  <c r="L270" i="55" s="1"/>
  <c r="H269" i="55"/>
  <c r="N268" i="55"/>
  <c r="M268" i="55"/>
  <c r="J268" i="55"/>
  <c r="I268" i="55"/>
  <c r="E268" i="55"/>
  <c r="H267" i="55"/>
  <c r="K267" i="55" s="1"/>
  <c r="L267" i="55" s="1"/>
  <c r="H266" i="55"/>
  <c r="K266" i="55" s="1"/>
  <c r="L266" i="55" s="1"/>
  <c r="H265" i="55"/>
  <c r="N264" i="55"/>
  <c r="M264" i="55"/>
  <c r="J264" i="55"/>
  <c r="I264" i="55"/>
  <c r="E264" i="55"/>
  <c r="H263" i="55"/>
  <c r="K263" i="55" s="1"/>
  <c r="L263" i="55" s="1"/>
  <c r="H262" i="55"/>
  <c r="K262" i="55" s="1"/>
  <c r="L262" i="55" s="1"/>
  <c r="H261" i="55"/>
  <c r="N260" i="55"/>
  <c r="M260" i="55"/>
  <c r="J260" i="55"/>
  <c r="I260" i="55"/>
  <c r="E260" i="55"/>
  <c r="H259" i="55"/>
  <c r="K259" i="55" s="1"/>
  <c r="L259" i="55" s="1"/>
  <c r="H258" i="55"/>
  <c r="K258" i="55" s="1"/>
  <c r="L258" i="55" s="1"/>
  <c r="H257" i="55"/>
  <c r="N256" i="55"/>
  <c r="M256" i="55"/>
  <c r="J256" i="55"/>
  <c r="I256" i="55"/>
  <c r="E256" i="55"/>
  <c r="H255" i="55"/>
  <c r="K255" i="55" s="1"/>
  <c r="L255" i="55" s="1"/>
  <c r="H254" i="55"/>
  <c r="K254" i="55" s="1"/>
  <c r="L254" i="55" s="1"/>
  <c r="H253" i="55"/>
  <c r="N252" i="55"/>
  <c r="M252" i="55"/>
  <c r="J252" i="55"/>
  <c r="I252" i="55"/>
  <c r="E252" i="55"/>
  <c r="H251" i="55"/>
  <c r="K251" i="55" s="1"/>
  <c r="L251" i="55" s="1"/>
  <c r="H250" i="55"/>
  <c r="K250" i="55" s="1"/>
  <c r="L250" i="55" s="1"/>
  <c r="H249" i="55"/>
  <c r="N248" i="55"/>
  <c r="M248" i="55"/>
  <c r="J248" i="55"/>
  <c r="I248" i="55"/>
  <c r="E248" i="55"/>
  <c r="H247" i="55"/>
  <c r="K247" i="55" s="1"/>
  <c r="L247" i="55" s="1"/>
  <c r="H246" i="55"/>
  <c r="K246" i="55" s="1"/>
  <c r="L246" i="55" s="1"/>
  <c r="H245" i="55"/>
  <c r="N244" i="55"/>
  <c r="M244" i="55"/>
  <c r="J244" i="55"/>
  <c r="I244" i="55"/>
  <c r="E244" i="55"/>
  <c r="H243" i="55"/>
  <c r="K243" i="55" s="1"/>
  <c r="L243" i="55" s="1"/>
  <c r="H242" i="55"/>
  <c r="K242" i="55" s="1"/>
  <c r="L242" i="55" s="1"/>
  <c r="H241" i="55"/>
  <c r="N240" i="55"/>
  <c r="M240" i="55"/>
  <c r="J240" i="55"/>
  <c r="I240" i="55"/>
  <c r="E240" i="55"/>
  <c r="H239" i="55"/>
  <c r="K239" i="55" s="1"/>
  <c r="L239" i="55" s="1"/>
  <c r="H238" i="55"/>
  <c r="K238" i="55" s="1"/>
  <c r="L238" i="55" s="1"/>
  <c r="H237" i="55"/>
  <c r="N236" i="55"/>
  <c r="M236" i="55"/>
  <c r="J236" i="55"/>
  <c r="I236" i="55"/>
  <c r="E236" i="55"/>
  <c r="H235" i="55"/>
  <c r="K235" i="55" s="1"/>
  <c r="L235" i="55" s="1"/>
  <c r="H234" i="55"/>
  <c r="K234" i="55" s="1"/>
  <c r="L234" i="55" s="1"/>
  <c r="H233" i="55"/>
  <c r="N232" i="55"/>
  <c r="M232" i="55"/>
  <c r="J232" i="55"/>
  <c r="I232" i="55"/>
  <c r="E232" i="55"/>
  <c r="H231" i="55"/>
  <c r="K231" i="55" s="1"/>
  <c r="L231" i="55" s="1"/>
  <c r="H230" i="55"/>
  <c r="K230" i="55" s="1"/>
  <c r="L230" i="55" s="1"/>
  <c r="H229" i="55"/>
  <c r="N228" i="55"/>
  <c r="M228" i="55"/>
  <c r="J228" i="55"/>
  <c r="I228" i="55"/>
  <c r="E228" i="55"/>
  <c r="H227" i="55"/>
  <c r="K227" i="55" s="1"/>
  <c r="L227" i="55" s="1"/>
  <c r="H226" i="55"/>
  <c r="K226" i="55" s="1"/>
  <c r="L226" i="55" s="1"/>
  <c r="H225" i="55"/>
  <c r="N224" i="55"/>
  <c r="M224" i="55"/>
  <c r="J224" i="55"/>
  <c r="I224" i="55"/>
  <c r="E224" i="55"/>
  <c r="H223" i="55"/>
  <c r="K223" i="55" s="1"/>
  <c r="L223" i="55" s="1"/>
  <c r="H222" i="55"/>
  <c r="K222" i="55" s="1"/>
  <c r="L222" i="55" s="1"/>
  <c r="H221" i="55"/>
  <c r="N220" i="55"/>
  <c r="M220" i="55"/>
  <c r="J220" i="55"/>
  <c r="I220" i="55"/>
  <c r="E220" i="55"/>
  <c r="H219" i="55"/>
  <c r="K219" i="55" s="1"/>
  <c r="L219" i="55" s="1"/>
  <c r="H218" i="55"/>
  <c r="K218" i="55" s="1"/>
  <c r="L218" i="55" s="1"/>
  <c r="H217" i="55"/>
  <c r="N216" i="55"/>
  <c r="M216" i="55"/>
  <c r="J216" i="55"/>
  <c r="I216" i="55"/>
  <c r="E216" i="55"/>
  <c r="H215" i="55"/>
  <c r="K215" i="55" s="1"/>
  <c r="L215" i="55" s="1"/>
  <c r="H214" i="55"/>
  <c r="K214" i="55" s="1"/>
  <c r="L214" i="55" s="1"/>
  <c r="H213" i="55"/>
  <c r="N212" i="55"/>
  <c r="M212" i="55"/>
  <c r="J212" i="55"/>
  <c r="I212" i="55"/>
  <c r="E212" i="55"/>
  <c r="H211" i="55"/>
  <c r="K211" i="55" s="1"/>
  <c r="L211" i="55" s="1"/>
  <c r="H210" i="55"/>
  <c r="K210" i="55" s="1"/>
  <c r="L210" i="55" s="1"/>
  <c r="H209" i="55"/>
  <c r="N208" i="55"/>
  <c r="M208" i="55"/>
  <c r="J208" i="55"/>
  <c r="E208" i="55"/>
  <c r="H207" i="55"/>
  <c r="K207" i="55" s="1"/>
  <c r="L207" i="55" s="1"/>
  <c r="H206" i="55"/>
  <c r="K206" i="55" s="1"/>
  <c r="L206" i="55" s="1"/>
  <c r="H205" i="55"/>
  <c r="K205" i="55" s="1"/>
  <c r="L205" i="55" s="1"/>
  <c r="N204" i="55"/>
  <c r="M204" i="55"/>
  <c r="J204" i="55"/>
  <c r="I204" i="55"/>
  <c r="E204" i="55"/>
  <c r="H203" i="55"/>
  <c r="K203" i="55" s="1"/>
  <c r="L203" i="55" s="1"/>
  <c r="H202" i="55"/>
  <c r="K202" i="55" s="1"/>
  <c r="L202" i="55" s="1"/>
  <c r="H201" i="55"/>
  <c r="K201" i="55" s="1"/>
  <c r="L201" i="55" s="1"/>
  <c r="N200" i="55"/>
  <c r="M200" i="55"/>
  <c r="J200" i="55"/>
  <c r="I200" i="55"/>
  <c r="E200" i="55"/>
  <c r="H199" i="55"/>
  <c r="K199" i="55" s="1"/>
  <c r="L199" i="55" s="1"/>
  <c r="H198" i="55"/>
  <c r="K198" i="55" s="1"/>
  <c r="L198" i="55" s="1"/>
  <c r="H197" i="55"/>
  <c r="N196" i="55"/>
  <c r="M196" i="55"/>
  <c r="J196" i="55"/>
  <c r="I196" i="55"/>
  <c r="E196" i="55"/>
  <c r="H195" i="55"/>
  <c r="K195" i="55" s="1"/>
  <c r="L195" i="55" s="1"/>
  <c r="H194" i="55"/>
  <c r="K194" i="55" s="1"/>
  <c r="L194" i="55" s="1"/>
  <c r="H193" i="55"/>
  <c r="N192" i="55"/>
  <c r="M192" i="55"/>
  <c r="J192" i="55"/>
  <c r="I192" i="55"/>
  <c r="E192" i="55"/>
  <c r="H191" i="55"/>
  <c r="K191" i="55" s="1"/>
  <c r="L191" i="55" s="1"/>
  <c r="H190" i="55"/>
  <c r="K190" i="55" s="1"/>
  <c r="L190" i="55" s="1"/>
  <c r="H189" i="55"/>
  <c r="K189" i="55" s="1"/>
  <c r="L189" i="55" s="1"/>
  <c r="N188" i="55"/>
  <c r="M188" i="55"/>
  <c r="J188" i="55"/>
  <c r="I188" i="55"/>
  <c r="E188" i="55"/>
  <c r="H187" i="55"/>
  <c r="K187" i="55" s="1"/>
  <c r="L187" i="55" s="1"/>
  <c r="H186" i="55"/>
  <c r="K186" i="55" s="1"/>
  <c r="L186" i="55" s="1"/>
  <c r="H185" i="55"/>
  <c r="K185" i="55" s="1"/>
  <c r="L185" i="55" s="1"/>
  <c r="N184" i="55"/>
  <c r="M184" i="55"/>
  <c r="J184" i="55"/>
  <c r="I184" i="55"/>
  <c r="E184" i="55"/>
  <c r="H183" i="55"/>
  <c r="K183" i="55" s="1"/>
  <c r="L183" i="55" s="1"/>
  <c r="H182" i="55"/>
  <c r="K182" i="55" s="1"/>
  <c r="L182" i="55" s="1"/>
  <c r="H181" i="55"/>
  <c r="N180" i="55"/>
  <c r="M180" i="55"/>
  <c r="J180" i="55"/>
  <c r="I180" i="55"/>
  <c r="E180" i="55"/>
  <c r="H179" i="55"/>
  <c r="K179" i="55" s="1"/>
  <c r="L179" i="55" s="1"/>
  <c r="H178" i="55"/>
  <c r="K178" i="55" s="1"/>
  <c r="L178" i="55" s="1"/>
  <c r="H177" i="55"/>
  <c r="N176" i="55"/>
  <c r="M176" i="55"/>
  <c r="J176" i="55"/>
  <c r="I176" i="55"/>
  <c r="E176" i="55"/>
  <c r="H175" i="55"/>
  <c r="K175" i="55" s="1"/>
  <c r="L175" i="55" s="1"/>
  <c r="H174" i="55"/>
  <c r="K174" i="55" s="1"/>
  <c r="L174" i="55" s="1"/>
  <c r="H173" i="55"/>
  <c r="K173" i="55" s="1"/>
  <c r="L173" i="55" s="1"/>
  <c r="N172" i="55"/>
  <c r="M172" i="55"/>
  <c r="J172" i="55"/>
  <c r="I172" i="55"/>
  <c r="E172" i="55"/>
  <c r="H171" i="55"/>
  <c r="K171" i="55" s="1"/>
  <c r="L171" i="55" s="1"/>
  <c r="H170" i="55"/>
  <c r="K170" i="55" s="1"/>
  <c r="L170" i="55" s="1"/>
  <c r="H169" i="55"/>
  <c r="K169" i="55" s="1"/>
  <c r="L169" i="55" s="1"/>
  <c r="N168" i="55"/>
  <c r="M168" i="55"/>
  <c r="J168" i="55"/>
  <c r="I168" i="55"/>
  <c r="E168" i="55"/>
  <c r="H167" i="55"/>
  <c r="K167" i="55" s="1"/>
  <c r="L167" i="55" s="1"/>
  <c r="H166" i="55"/>
  <c r="K166" i="55" s="1"/>
  <c r="L166" i="55" s="1"/>
  <c r="H165" i="55"/>
  <c r="N164" i="55"/>
  <c r="M164" i="55"/>
  <c r="J164" i="55"/>
  <c r="I164" i="55"/>
  <c r="E164" i="55"/>
  <c r="H163" i="55"/>
  <c r="K163" i="55" s="1"/>
  <c r="L163" i="55" s="1"/>
  <c r="H162" i="55"/>
  <c r="K162" i="55" s="1"/>
  <c r="L162" i="55" s="1"/>
  <c r="H161" i="55"/>
  <c r="N160" i="55"/>
  <c r="M160" i="55"/>
  <c r="J160" i="55"/>
  <c r="I160" i="55"/>
  <c r="E160" i="55"/>
  <c r="H159" i="55"/>
  <c r="K159" i="55" s="1"/>
  <c r="L159" i="55" s="1"/>
  <c r="H158" i="55"/>
  <c r="K158" i="55" s="1"/>
  <c r="L158" i="55" s="1"/>
  <c r="H157" i="55"/>
  <c r="K157" i="55" s="1"/>
  <c r="L157" i="55" s="1"/>
  <c r="N156" i="55"/>
  <c r="M156" i="55"/>
  <c r="J156" i="55"/>
  <c r="I156" i="55"/>
  <c r="E156" i="55"/>
  <c r="H155" i="55"/>
  <c r="K155" i="55" s="1"/>
  <c r="L155" i="55" s="1"/>
  <c r="H154" i="55"/>
  <c r="K154" i="55" s="1"/>
  <c r="L154" i="55" s="1"/>
  <c r="H153" i="55"/>
  <c r="K153" i="55" s="1"/>
  <c r="L153" i="55" s="1"/>
  <c r="N152" i="55"/>
  <c r="M152" i="55"/>
  <c r="J152" i="55"/>
  <c r="I152" i="55"/>
  <c r="E152" i="55"/>
  <c r="H151" i="55"/>
  <c r="K151" i="55" s="1"/>
  <c r="L151" i="55" s="1"/>
  <c r="H150" i="55"/>
  <c r="K150" i="55" s="1"/>
  <c r="L150" i="55" s="1"/>
  <c r="H149" i="55"/>
  <c r="N148" i="55"/>
  <c r="M148" i="55"/>
  <c r="J148" i="55"/>
  <c r="I148" i="55"/>
  <c r="E148" i="55"/>
  <c r="H147" i="55"/>
  <c r="K147" i="55" s="1"/>
  <c r="L147" i="55" s="1"/>
  <c r="H146" i="55"/>
  <c r="K146" i="55" s="1"/>
  <c r="L146" i="55" s="1"/>
  <c r="H145" i="55"/>
  <c r="N144" i="55"/>
  <c r="M144" i="55"/>
  <c r="J144" i="55"/>
  <c r="I144" i="55"/>
  <c r="E144" i="55"/>
  <c r="H143" i="55"/>
  <c r="K143" i="55" s="1"/>
  <c r="L143" i="55" s="1"/>
  <c r="H142" i="55"/>
  <c r="K142" i="55" s="1"/>
  <c r="L142" i="55" s="1"/>
  <c r="H141" i="55"/>
  <c r="K141" i="55" s="1"/>
  <c r="L141" i="55" s="1"/>
  <c r="N140" i="55"/>
  <c r="M140" i="55"/>
  <c r="J140" i="55"/>
  <c r="I140" i="55"/>
  <c r="E140" i="55"/>
  <c r="H139" i="55"/>
  <c r="K139" i="55" s="1"/>
  <c r="L139" i="55" s="1"/>
  <c r="H138" i="55"/>
  <c r="K138" i="55" s="1"/>
  <c r="L138" i="55" s="1"/>
  <c r="H137" i="55"/>
  <c r="K137" i="55" s="1"/>
  <c r="L137" i="55" s="1"/>
  <c r="N136" i="55"/>
  <c r="M136" i="55"/>
  <c r="J136" i="55"/>
  <c r="I136" i="55"/>
  <c r="E136" i="55"/>
  <c r="H135" i="55"/>
  <c r="K135" i="55" s="1"/>
  <c r="L135" i="55" s="1"/>
  <c r="H134" i="55"/>
  <c r="K134" i="55" s="1"/>
  <c r="L134" i="55" s="1"/>
  <c r="H133" i="55"/>
  <c r="N132" i="55"/>
  <c r="M132" i="55"/>
  <c r="J132" i="55"/>
  <c r="I132" i="55"/>
  <c r="E132" i="55"/>
  <c r="H131" i="55"/>
  <c r="K131" i="55" s="1"/>
  <c r="L131" i="55" s="1"/>
  <c r="H130" i="55"/>
  <c r="K130" i="55" s="1"/>
  <c r="L130" i="55" s="1"/>
  <c r="H129" i="55"/>
  <c r="N128" i="55"/>
  <c r="M128" i="55"/>
  <c r="J128" i="55"/>
  <c r="I128" i="55"/>
  <c r="E128" i="55"/>
  <c r="H127" i="55"/>
  <c r="K127" i="55" s="1"/>
  <c r="L127" i="55" s="1"/>
  <c r="H126" i="55"/>
  <c r="K126" i="55" s="1"/>
  <c r="L126" i="55" s="1"/>
  <c r="H125" i="55"/>
  <c r="K125" i="55" s="1"/>
  <c r="L125" i="55" s="1"/>
  <c r="N124" i="55"/>
  <c r="M124" i="55"/>
  <c r="J124" i="55"/>
  <c r="E124" i="55"/>
  <c r="H123" i="55"/>
  <c r="K123" i="55" s="1"/>
  <c r="L123" i="55" s="1"/>
  <c r="H122" i="55"/>
  <c r="K122" i="55" s="1"/>
  <c r="L122" i="55" s="1"/>
  <c r="H121" i="55"/>
  <c r="K121" i="55" s="1"/>
  <c r="L121" i="55" s="1"/>
  <c r="N120" i="55"/>
  <c r="M120" i="55"/>
  <c r="J120" i="55"/>
  <c r="I120" i="55"/>
  <c r="E120" i="55"/>
  <c r="H119" i="55"/>
  <c r="K119" i="55" s="1"/>
  <c r="L119" i="55" s="1"/>
  <c r="H118" i="55"/>
  <c r="K118" i="55" s="1"/>
  <c r="L118" i="55" s="1"/>
  <c r="H117" i="55"/>
  <c r="N116" i="55"/>
  <c r="M116" i="55"/>
  <c r="J116" i="55"/>
  <c r="I116" i="55"/>
  <c r="E116" i="55"/>
  <c r="H115" i="55"/>
  <c r="K115" i="55" s="1"/>
  <c r="L115" i="55" s="1"/>
  <c r="H114" i="55"/>
  <c r="K114" i="55" s="1"/>
  <c r="L114" i="55" s="1"/>
  <c r="H113" i="55"/>
  <c r="K113" i="55" s="1"/>
  <c r="L113" i="55" s="1"/>
  <c r="N112" i="55"/>
  <c r="M112" i="55"/>
  <c r="J112" i="55"/>
  <c r="I112" i="55"/>
  <c r="E112" i="55"/>
  <c r="H111" i="55"/>
  <c r="K111" i="55" s="1"/>
  <c r="L111" i="55" s="1"/>
  <c r="H110" i="55"/>
  <c r="K110" i="55" s="1"/>
  <c r="L110" i="55" s="1"/>
  <c r="H109" i="55"/>
  <c r="K109" i="55" s="1"/>
  <c r="L109" i="55" s="1"/>
  <c r="N108" i="55"/>
  <c r="M108" i="55"/>
  <c r="J108" i="55"/>
  <c r="I108" i="55"/>
  <c r="E108" i="55"/>
  <c r="H107" i="55"/>
  <c r="K107" i="55" s="1"/>
  <c r="L107" i="55" s="1"/>
  <c r="H106" i="55"/>
  <c r="K106" i="55" s="1"/>
  <c r="L106" i="55" s="1"/>
  <c r="H105" i="55"/>
  <c r="K105" i="55" s="1"/>
  <c r="L105" i="55" s="1"/>
  <c r="N104" i="55"/>
  <c r="M104" i="55"/>
  <c r="J104" i="55"/>
  <c r="I104" i="55"/>
  <c r="E104" i="55"/>
  <c r="H103" i="55"/>
  <c r="K103" i="55" s="1"/>
  <c r="L103" i="55" s="1"/>
  <c r="H102" i="55"/>
  <c r="K102" i="55" s="1"/>
  <c r="L102" i="55" s="1"/>
  <c r="H101" i="55"/>
  <c r="N100" i="55"/>
  <c r="M100" i="55"/>
  <c r="J100" i="55"/>
  <c r="I100" i="55"/>
  <c r="E100" i="55"/>
  <c r="H99" i="55"/>
  <c r="K99" i="55" s="1"/>
  <c r="L99" i="55" s="1"/>
  <c r="H98" i="55"/>
  <c r="K98" i="55" s="1"/>
  <c r="L98" i="55" s="1"/>
  <c r="H97" i="55"/>
  <c r="K97" i="55" s="1"/>
  <c r="L97" i="55" s="1"/>
  <c r="N96" i="55"/>
  <c r="M96" i="55"/>
  <c r="J96" i="55"/>
  <c r="I96" i="55"/>
  <c r="E96" i="55"/>
  <c r="H95" i="55"/>
  <c r="K95" i="55" s="1"/>
  <c r="L95" i="55" s="1"/>
  <c r="H94" i="55"/>
  <c r="K94" i="55" s="1"/>
  <c r="L94" i="55" s="1"/>
  <c r="H93" i="55"/>
  <c r="K93" i="55" s="1"/>
  <c r="L93" i="55" s="1"/>
  <c r="N92" i="55"/>
  <c r="M92" i="55"/>
  <c r="J92" i="55"/>
  <c r="I92" i="55"/>
  <c r="E92" i="55"/>
  <c r="H91" i="55"/>
  <c r="K91" i="55" s="1"/>
  <c r="L91" i="55" s="1"/>
  <c r="H90" i="55"/>
  <c r="K90" i="55" s="1"/>
  <c r="L90" i="55" s="1"/>
  <c r="H89" i="55"/>
  <c r="K89" i="55" s="1"/>
  <c r="L89" i="55" s="1"/>
  <c r="N88" i="55"/>
  <c r="M88" i="55"/>
  <c r="J88" i="55"/>
  <c r="I88" i="55"/>
  <c r="E88" i="55"/>
  <c r="H87" i="55"/>
  <c r="K87" i="55" s="1"/>
  <c r="L87" i="55" s="1"/>
  <c r="H85" i="55"/>
  <c r="N84" i="55"/>
  <c r="M84" i="55"/>
  <c r="J84" i="55"/>
  <c r="I84" i="55"/>
  <c r="E84" i="55"/>
  <c r="H83" i="55"/>
  <c r="K83" i="55" s="1"/>
  <c r="L83" i="55" s="1"/>
  <c r="H82" i="55"/>
  <c r="K82" i="55" s="1"/>
  <c r="L82" i="55" s="1"/>
  <c r="H81" i="55"/>
  <c r="N80" i="55"/>
  <c r="M80" i="55"/>
  <c r="J80" i="55"/>
  <c r="I80" i="55"/>
  <c r="E80" i="55"/>
  <c r="H79" i="55"/>
  <c r="K79" i="55" s="1"/>
  <c r="L79" i="55" s="1"/>
  <c r="H78" i="55"/>
  <c r="K78" i="55" s="1"/>
  <c r="L78" i="55" s="1"/>
  <c r="H77" i="55"/>
  <c r="N76" i="55"/>
  <c r="M76" i="55"/>
  <c r="J76" i="55"/>
  <c r="I76" i="55"/>
  <c r="E76" i="55"/>
  <c r="H75" i="55"/>
  <c r="K75" i="55" s="1"/>
  <c r="L75" i="55" s="1"/>
  <c r="H74" i="55"/>
  <c r="K74" i="55" s="1"/>
  <c r="L74" i="55" s="1"/>
  <c r="H73" i="55"/>
  <c r="N72" i="55"/>
  <c r="M72" i="55"/>
  <c r="J72" i="55"/>
  <c r="I72" i="55"/>
  <c r="E72" i="55"/>
  <c r="H71" i="55"/>
  <c r="K71" i="55" s="1"/>
  <c r="L71" i="55" s="1"/>
  <c r="H70" i="55"/>
  <c r="K70" i="55" s="1"/>
  <c r="L70" i="55" s="1"/>
  <c r="H69" i="55"/>
  <c r="N68" i="55"/>
  <c r="M68" i="55"/>
  <c r="J68" i="55"/>
  <c r="I68" i="55"/>
  <c r="E68" i="55"/>
  <c r="H67" i="55"/>
  <c r="K67" i="55" s="1"/>
  <c r="L67" i="55" s="1"/>
  <c r="H66" i="55"/>
  <c r="K66" i="55" s="1"/>
  <c r="L66" i="55" s="1"/>
  <c r="H65" i="55"/>
  <c r="N64" i="55"/>
  <c r="M64" i="55"/>
  <c r="J64" i="55"/>
  <c r="I64" i="55"/>
  <c r="E64" i="55"/>
  <c r="H63" i="55"/>
  <c r="K63" i="55" s="1"/>
  <c r="L63" i="55" s="1"/>
  <c r="H62" i="55"/>
  <c r="K62" i="55" s="1"/>
  <c r="L62" i="55" s="1"/>
  <c r="H61" i="55"/>
  <c r="N60" i="55"/>
  <c r="M60" i="55"/>
  <c r="J60" i="55"/>
  <c r="I60" i="55"/>
  <c r="E60" i="55"/>
  <c r="H59" i="55"/>
  <c r="K59" i="55" s="1"/>
  <c r="L59" i="55" s="1"/>
  <c r="H58" i="55"/>
  <c r="K58" i="55" s="1"/>
  <c r="L58" i="55" s="1"/>
  <c r="H57" i="55"/>
  <c r="N56" i="55"/>
  <c r="M56" i="55"/>
  <c r="J56" i="55"/>
  <c r="I56" i="55"/>
  <c r="E56" i="55"/>
  <c r="H55" i="55"/>
  <c r="K55" i="55" s="1"/>
  <c r="L55" i="55" s="1"/>
  <c r="H54" i="55"/>
  <c r="K54" i="55" s="1"/>
  <c r="L54" i="55" s="1"/>
  <c r="H53" i="55"/>
  <c r="N52" i="55"/>
  <c r="M52" i="55"/>
  <c r="J52" i="55"/>
  <c r="I52" i="55"/>
  <c r="E52" i="55"/>
  <c r="H51" i="55"/>
  <c r="K51" i="55" s="1"/>
  <c r="L51" i="55" s="1"/>
  <c r="H50" i="55"/>
  <c r="K50" i="55" s="1"/>
  <c r="L50" i="55" s="1"/>
  <c r="H49" i="55"/>
  <c r="N48" i="55"/>
  <c r="M48" i="55"/>
  <c r="J48" i="55"/>
  <c r="I48" i="55"/>
  <c r="E48" i="55"/>
  <c r="H47" i="55"/>
  <c r="K47" i="55" s="1"/>
  <c r="L47" i="55" s="1"/>
  <c r="H46" i="55"/>
  <c r="K46" i="55" s="1"/>
  <c r="L46" i="55" s="1"/>
  <c r="H45" i="55"/>
  <c r="N44" i="55"/>
  <c r="M44" i="55"/>
  <c r="J44" i="55"/>
  <c r="I44" i="55"/>
  <c r="E44" i="55"/>
  <c r="H43" i="55"/>
  <c r="K43" i="55" s="1"/>
  <c r="L43" i="55" s="1"/>
  <c r="H42" i="55"/>
  <c r="K42" i="55" s="1"/>
  <c r="L42" i="55" s="1"/>
  <c r="H41" i="55"/>
  <c r="N40" i="55"/>
  <c r="M40" i="55"/>
  <c r="J40" i="55"/>
  <c r="I40" i="55"/>
  <c r="E40" i="55"/>
  <c r="H39" i="55"/>
  <c r="K39" i="55" s="1"/>
  <c r="L39" i="55" s="1"/>
  <c r="H38" i="55"/>
  <c r="K38" i="55" s="1"/>
  <c r="L38" i="55" s="1"/>
  <c r="H37" i="55"/>
  <c r="N36" i="55"/>
  <c r="M36" i="55"/>
  <c r="J36" i="55"/>
  <c r="I36" i="55"/>
  <c r="E36" i="55"/>
  <c r="H35" i="55"/>
  <c r="K35" i="55" s="1"/>
  <c r="L35" i="55" s="1"/>
  <c r="H34" i="55"/>
  <c r="K34" i="55" s="1"/>
  <c r="L34" i="55" s="1"/>
  <c r="H33" i="55"/>
  <c r="N32" i="55"/>
  <c r="M32" i="55"/>
  <c r="J32" i="55"/>
  <c r="I32" i="55"/>
  <c r="E32" i="55"/>
  <c r="H31" i="55"/>
  <c r="K31" i="55" s="1"/>
  <c r="L31" i="55" s="1"/>
  <c r="H30" i="55"/>
  <c r="K30" i="55" s="1"/>
  <c r="L30" i="55" s="1"/>
  <c r="H29" i="55"/>
  <c r="N28" i="55"/>
  <c r="M28" i="55"/>
  <c r="J28" i="55"/>
  <c r="I28" i="55"/>
  <c r="E28" i="55"/>
  <c r="H27" i="55"/>
  <c r="K27" i="55" s="1"/>
  <c r="L27" i="55" s="1"/>
  <c r="H26" i="55"/>
  <c r="K26" i="55" s="1"/>
  <c r="L26" i="55" s="1"/>
  <c r="H25" i="55"/>
  <c r="N24" i="55"/>
  <c r="M24" i="55"/>
  <c r="J24" i="55"/>
  <c r="I24" i="55"/>
  <c r="E24" i="55"/>
  <c r="H23" i="55"/>
  <c r="K23" i="55" s="1"/>
  <c r="L23" i="55" s="1"/>
  <c r="H22" i="55"/>
  <c r="K22" i="55" s="1"/>
  <c r="L22" i="55" s="1"/>
  <c r="H21" i="55"/>
  <c r="N20" i="55"/>
  <c r="M20" i="55"/>
  <c r="J20" i="55"/>
  <c r="I20" i="55"/>
  <c r="E20" i="55"/>
  <c r="H19" i="55"/>
  <c r="K19" i="55" s="1"/>
  <c r="L19" i="55" s="1"/>
  <c r="H18" i="55"/>
  <c r="K18" i="55" s="1"/>
  <c r="L18" i="55" s="1"/>
  <c r="H17" i="55"/>
  <c r="N16" i="55"/>
  <c r="M16" i="55"/>
  <c r="J16" i="55"/>
  <c r="I16" i="55"/>
  <c r="E16" i="55"/>
  <c r="H15" i="55"/>
  <c r="K15" i="55" s="1"/>
  <c r="L15" i="55" s="1"/>
  <c r="H14" i="55"/>
  <c r="K14" i="55" s="1"/>
  <c r="L14" i="55" s="1"/>
  <c r="H13" i="55"/>
  <c r="N12" i="55"/>
  <c r="M12" i="55"/>
  <c r="J12" i="55"/>
  <c r="I12" i="55"/>
  <c r="E12" i="55"/>
  <c r="H11" i="55"/>
  <c r="K11" i="55" s="1"/>
  <c r="L11" i="55" s="1"/>
  <c r="H10" i="55"/>
  <c r="K10" i="55" s="1"/>
  <c r="L10" i="55" s="1"/>
  <c r="H9" i="55"/>
  <c r="N8" i="55"/>
  <c r="M8" i="55"/>
  <c r="J8" i="55"/>
  <c r="I8" i="55"/>
  <c r="E8" i="55"/>
  <c r="H7" i="55"/>
  <c r="K7" i="55" s="1"/>
  <c r="L7" i="55" s="1"/>
  <c r="H6" i="55"/>
  <c r="K6" i="55" s="1"/>
  <c r="L6" i="55" s="1"/>
  <c r="H5" i="55"/>
  <c r="M284" i="54"/>
  <c r="K284" i="54"/>
  <c r="N284" i="54"/>
  <c r="H284" i="54"/>
  <c r="I284" i="54"/>
  <c r="I286" i="54" s="1"/>
  <c r="C284" i="54"/>
  <c r="D284" i="54"/>
  <c r="E284" i="54"/>
  <c r="F284" i="54"/>
  <c r="G282" i="54"/>
  <c r="J282" i="54" s="1"/>
  <c r="G281" i="54"/>
  <c r="J281" i="54" s="1"/>
  <c r="G280" i="54"/>
  <c r="J280" i="54" s="1"/>
  <c r="L280" i="54" s="1"/>
  <c r="G278" i="54"/>
  <c r="J278" i="54" s="1"/>
  <c r="G277" i="54"/>
  <c r="J277" i="54" s="1"/>
  <c r="G276" i="54"/>
  <c r="J276" i="54" s="1"/>
  <c r="L276" i="54" s="1"/>
  <c r="P276" i="54" s="1"/>
  <c r="G274" i="54"/>
  <c r="J274" i="54" s="1"/>
  <c r="G273" i="54"/>
  <c r="J273" i="54" s="1"/>
  <c r="L273" i="54" s="1"/>
  <c r="P273" i="54" s="1"/>
  <c r="G272" i="54"/>
  <c r="J272" i="54" s="1"/>
  <c r="L272" i="54" s="1"/>
  <c r="P272" i="54" s="1"/>
  <c r="G270" i="54"/>
  <c r="J270" i="54" s="1"/>
  <c r="L270" i="54" s="1"/>
  <c r="P270" i="54" s="1"/>
  <c r="G269" i="54"/>
  <c r="J269" i="54" s="1"/>
  <c r="G268" i="54"/>
  <c r="J268" i="54" s="1"/>
  <c r="G266" i="54"/>
  <c r="J266" i="54" s="1"/>
  <c r="L266" i="54" s="1"/>
  <c r="P266" i="54" s="1"/>
  <c r="G265" i="54"/>
  <c r="J265" i="54" s="1"/>
  <c r="L265" i="54" s="1"/>
  <c r="P265" i="54" s="1"/>
  <c r="G264" i="54"/>
  <c r="G262" i="54"/>
  <c r="J262" i="54" s="1"/>
  <c r="L262" i="54" s="1"/>
  <c r="P262" i="54" s="1"/>
  <c r="G261" i="54"/>
  <c r="J261" i="54" s="1"/>
  <c r="G260" i="54"/>
  <c r="J260" i="54" s="1"/>
  <c r="G258" i="54"/>
  <c r="J258" i="54" s="1"/>
  <c r="L258" i="54" s="1"/>
  <c r="P258" i="54" s="1"/>
  <c r="G257" i="54"/>
  <c r="J257" i="54" s="1"/>
  <c r="L257" i="54" s="1"/>
  <c r="P257" i="54" s="1"/>
  <c r="G256" i="54"/>
  <c r="J256" i="54" s="1"/>
  <c r="L256" i="54" s="1"/>
  <c r="P256" i="54" s="1"/>
  <c r="G254" i="54"/>
  <c r="J254" i="54" s="1"/>
  <c r="L254" i="54" s="1"/>
  <c r="P254" i="54" s="1"/>
  <c r="G253" i="54"/>
  <c r="J253" i="54" s="1"/>
  <c r="L253" i="54" s="1"/>
  <c r="P253" i="54" s="1"/>
  <c r="G252" i="54"/>
  <c r="J252" i="54" s="1"/>
  <c r="G250" i="54"/>
  <c r="J250" i="54" s="1"/>
  <c r="G249" i="54"/>
  <c r="J249" i="54" s="1"/>
  <c r="G248" i="54"/>
  <c r="G246" i="54"/>
  <c r="J246" i="54" s="1"/>
  <c r="L246" i="54" s="1"/>
  <c r="P246" i="54" s="1"/>
  <c r="G245" i="54"/>
  <c r="J245" i="54" s="1"/>
  <c r="L245" i="54" s="1"/>
  <c r="P245" i="54" s="1"/>
  <c r="G244" i="54"/>
  <c r="J244" i="54" s="1"/>
  <c r="L244" i="54" s="1"/>
  <c r="P244" i="54" s="1"/>
  <c r="G242" i="54"/>
  <c r="J242" i="54" s="1"/>
  <c r="L242" i="54" s="1"/>
  <c r="P242" i="54" s="1"/>
  <c r="G241" i="54"/>
  <c r="J241" i="54" s="1"/>
  <c r="G240" i="54"/>
  <c r="J240" i="54" s="1"/>
  <c r="L240" i="54" s="1"/>
  <c r="P240" i="54" s="1"/>
  <c r="G238" i="54"/>
  <c r="J238" i="54" s="1"/>
  <c r="L238" i="54" s="1"/>
  <c r="P238" i="54" s="1"/>
  <c r="G237" i="54"/>
  <c r="J237" i="54" s="1"/>
  <c r="G236" i="54"/>
  <c r="J236" i="54" s="1"/>
  <c r="L236" i="54" s="1"/>
  <c r="P236" i="54" s="1"/>
  <c r="G234" i="54"/>
  <c r="J234" i="54" s="1"/>
  <c r="L234" i="54" s="1"/>
  <c r="P234" i="54" s="1"/>
  <c r="G233" i="54"/>
  <c r="J233" i="54" s="1"/>
  <c r="L233" i="54" s="1"/>
  <c r="P233" i="54" s="1"/>
  <c r="G232" i="54"/>
  <c r="G230" i="54"/>
  <c r="J230" i="54" s="1"/>
  <c r="L230" i="54" s="1"/>
  <c r="P230" i="54" s="1"/>
  <c r="G229" i="54"/>
  <c r="J229" i="54" s="1"/>
  <c r="L229" i="54" s="1"/>
  <c r="P229" i="54" s="1"/>
  <c r="G228" i="54"/>
  <c r="J228" i="54" s="1"/>
  <c r="L228" i="54" s="1"/>
  <c r="P228" i="54" s="1"/>
  <c r="G226" i="54"/>
  <c r="J226" i="54" s="1"/>
  <c r="L226" i="54" s="1"/>
  <c r="P226" i="54" s="1"/>
  <c r="G225" i="54"/>
  <c r="J225" i="54" s="1"/>
  <c r="L225" i="54" s="1"/>
  <c r="P225" i="54" s="1"/>
  <c r="G224" i="54"/>
  <c r="J224" i="54" s="1"/>
  <c r="L224" i="54" s="1"/>
  <c r="P224" i="54" s="1"/>
  <c r="G222" i="54"/>
  <c r="J222" i="54" s="1"/>
  <c r="L222" i="54" s="1"/>
  <c r="P222" i="54" s="1"/>
  <c r="G221" i="54"/>
  <c r="J221" i="54" s="1"/>
  <c r="G220" i="54"/>
  <c r="J220" i="54" s="1"/>
  <c r="L220" i="54" s="1"/>
  <c r="P220" i="54" s="1"/>
  <c r="G218" i="54"/>
  <c r="J218" i="54" s="1"/>
  <c r="L218" i="54" s="1"/>
  <c r="P218" i="54" s="1"/>
  <c r="G217" i="54"/>
  <c r="J217" i="54" s="1"/>
  <c r="G216" i="54"/>
  <c r="G214" i="54"/>
  <c r="J214" i="54" s="1"/>
  <c r="L214" i="54" s="1"/>
  <c r="P214" i="54" s="1"/>
  <c r="G213" i="54"/>
  <c r="J213" i="54" s="1"/>
  <c r="L213" i="54" s="1"/>
  <c r="P213" i="54" s="1"/>
  <c r="G212" i="54"/>
  <c r="J212" i="54" s="1"/>
  <c r="L212" i="54" s="1"/>
  <c r="P212" i="54" s="1"/>
  <c r="G210" i="54"/>
  <c r="J210" i="54" s="1"/>
  <c r="L210" i="54" s="1"/>
  <c r="P210" i="54" s="1"/>
  <c r="G209" i="54"/>
  <c r="J209" i="54" s="1"/>
  <c r="L209" i="54" s="1"/>
  <c r="P209" i="54" s="1"/>
  <c r="G208" i="54"/>
  <c r="J208" i="54" s="1"/>
  <c r="G206" i="54"/>
  <c r="J206" i="54" s="1"/>
  <c r="L206" i="54" s="1"/>
  <c r="P206" i="54" s="1"/>
  <c r="G205" i="54"/>
  <c r="J205" i="54" s="1"/>
  <c r="G204" i="54"/>
  <c r="G202" i="54"/>
  <c r="J202" i="54" s="1"/>
  <c r="G201" i="54"/>
  <c r="J201" i="54" s="1"/>
  <c r="G200" i="54"/>
  <c r="J200" i="54" s="1"/>
  <c r="G198" i="54"/>
  <c r="J198" i="54" s="1"/>
  <c r="G197" i="54"/>
  <c r="J197" i="54" s="1"/>
  <c r="G196" i="54"/>
  <c r="J196" i="54" s="1"/>
  <c r="G194" i="54"/>
  <c r="J194" i="54" s="1"/>
  <c r="L194" i="54" s="1"/>
  <c r="P194" i="54" s="1"/>
  <c r="G193" i="54"/>
  <c r="J193" i="54" s="1"/>
  <c r="G192" i="54"/>
  <c r="J192" i="54" s="1"/>
  <c r="L192" i="54" s="1"/>
  <c r="P192" i="54" s="1"/>
  <c r="G190" i="54"/>
  <c r="J190" i="54" s="1"/>
  <c r="L190" i="54" s="1"/>
  <c r="P190" i="54" s="1"/>
  <c r="G189" i="54"/>
  <c r="J189" i="54" s="1"/>
  <c r="L189" i="54" s="1"/>
  <c r="P189" i="54" s="1"/>
  <c r="G188" i="54"/>
  <c r="G186" i="54"/>
  <c r="J186" i="54" s="1"/>
  <c r="L186" i="54" s="1"/>
  <c r="P186" i="54" s="1"/>
  <c r="G185" i="54"/>
  <c r="J185" i="54" s="1"/>
  <c r="G184" i="54"/>
  <c r="J184" i="54" s="1"/>
  <c r="G182" i="54"/>
  <c r="J182" i="54" s="1"/>
  <c r="L182" i="54" s="1"/>
  <c r="P182" i="54" s="1"/>
  <c r="G181" i="54"/>
  <c r="J181" i="54" s="1"/>
  <c r="L181" i="54" s="1"/>
  <c r="P181" i="54" s="1"/>
  <c r="G180" i="54"/>
  <c r="J180" i="54" s="1"/>
  <c r="L180" i="54" s="1"/>
  <c r="P180" i="54" s="1"/>
  <c r="G178" i="54"/>
  <c r="J178" i="54" s="1"/>
  <c r="L178" i="54" s="1"/>
  <c r="P178" i="54" s="1"/>
  <c r="G177" i="54"/>
  <c r="J177" i="54" s="1"/>
  <c r="L177" i="54" s="1"/>
  <c r="P177" i="54" s="1"/>
  <c r="G176" i="54"/>
  <c r="J176" i="54" s="1"/>
  <c r="G174" i="54"/>
  <c r="J174" i="54" s="1"/>
  <c r="L174" i="54" s="1"/>
  <c r="P174" i="54" s="1"/>
  <c r="G173" i="54"/>
  <c r="J173" i="54" s="1"/>
  <c r="G172" i="54"/>
  <c r="J172" i="54" s="1"/>
  <c r="L172" i="54" s="1"/>
  <c r="P172" i="54" s="1"/>
  <c r="G170" i="54"/>
  <c r="J170" i="54" s="1"/>
  <c r="L170" i="54" s="1"/>
  <c r="P170" i="54" s="1"/>
  <c r="G169" i="54"/>
  <c r="J169" i="54" s="1"/>
  <c r="G168" i="54"/>
  <c r="J168" i="54" s="1"/>
  <c r="L168" i="54" s="1"/>
  <c r="P168" i="54" s="1"/>
  <c r="G166" i="54"/>
  <c r="J166" i="54" s="1"/>
  <c r="L166" i="54" s="1"/>
  <c r="P166" i="54" s="1"/>
  <c r="G165" i="54"/>
  <c r="J165" i="54" s="1"/>
  <c r="L165" i="54" s="1"/>
  <c r="P165" i="54" s="1"/>
  <c r="G164" i="54"/>
  <c r="J164" i="54" s="1"/>
  <c r="L164" i="54" s="1"/>
  <c r="P164" i="54" s="1"/>
  <c r="G162" i="54"/>
  <c r="J162" i="54" s="1"/>
  <c r="L162" i="54" s="1"/>
  <c r="P162" i="54" s="1"/>
  <c r="G161" i="54"/>
  <c r="J161" i="54" s="1"/>
  <c r="L161" i="54" s="1"/>
  <c r="P161" i="54" s="1"/>
  <c r="G160" i="54"/>
  <c r="J160" i="54" s="1"/>
  <c r="L160" i="54" s="1"/>
  <c r="P160" i="54" s="1"/>
  <c r="G158" i="54"/>
  <c r="J158" i="54" s="1"/>
  <c r="L158" i="54" s="1"/>
  <c r="P158" i="54" s="1"/>
  <c r="G157" i="54"/>
  <c r="J157" i="54" s="1"/>
  <c r="L157" i="54" s="1"/>
  <c r="P157" i="54" s="1"/>
  <c r="G156" i="54"/>
  <c r="J156" i="54" s="1"/>
  <c r="L156" i="54" s="1"/>
  <c r="P156" i="54" s="1"/>
  <c r="G154" i="54"/>
  <c r="J154" i="54" s="1"/>
  <c r="G153" i="54"/>
  <c r="J153" i="54" s="1"/>
  <c r="G152" i="54"/>
  <c r="J152" i="54" s="1"/>
  <c r="G150" i="54"/>
  <c r="J150" i="54" s="1"/>
  <c r="L150" i="54" s="1"/>
  <c r="P150" i="54" s="1"/>
  <c r="G149" i="54"/>
  <c r="J149" i="54" s="1"/>
  <c r="L149" i="54" s="1"/>
  <c r="P149" i="54" s="1"/>
  <c r="G148" i="54"/>
  <c r="G146" i="54"/>
  <c r="J146" i="54" s="1"/>
  <c r="L146" i="54" s="1"/>
  <c r="P146" i="54" s="1"/>
  <c r="G145" i="54"/>
  <c r="J145" i="54" s="1"/>
  <c r="G144" i="54"/>
  <c r="J144" i="54" s="1"/>
  <c r="L144" i="54" s="1"/>
  <c r="P144" i="54" s="1"/>
  <c r="G142" i="54"/>
  <c r="J142" i="54" s="1"/>
  <c r="L142" i="54" s="1"/>
  <c r="P142" i="54" s="1"/>
  <c r="G141" i="54"/>
  <c r="J141" i="54" s="1"/>
  <c r="L141" i="54" s="1"/>
  <c r="P141" i="54" s="1"/>
  <c r="G140" i="54"/>
  <c r="G138" i="54"/>
  <c r="J138" i="54" s="1"/>
  <c r="L138" i="54" s="1"/>
  <c r="P138" i="54" s="1"/>
  <c r="G137" i="54"/>
  <c r="J137" i="54" s="1"/>
  <c r="L137" i="54" s="1"/>
  <c r="P137" i="54" s="1"/>
  <c r="G136" i="54"/>
  <c r="J136" i="54" s="1"/>
  <c r="L136" i="54" s="1"/>
  <c r="P136" i="54" s="1"/>
  <c r="G134" i="54"/>
  <c r="J134" i="54" s="1"/>
  <c r="L134" i="54" s="1"/>
  <c r="P134" i="54" s="1"/>
  <c r="G133" i="54"/>
  <c r="J133" i="54" s="1"/>
  <c r="G132" i="54"/>
  <c r="J132" i="54" s="1"/>
  <c r="L132" i="54" s="1"/>
  <c r="P132" i="54" s="1"/>
  <c r="G130" i="54"/>
  <c r="J130" i="54" s="1"/>
  <c r="L130" i="54" s="1"/>
  <c r="P130" i="54" s="1"/>
  <c r="G129" i="54"/>
  <c r="J129" i="54" s="1"/>
  <c r="G128" i="54"/>
  <c r="J128" i="54" s="1"/>
  <c r="L128" i="54" s="1"/>
  <c r="P128" i="54" s="1"/>
  <c r="G126" i="54"/>
  <c r="J126" i="54" s="1"/>
  <c r="L126" i="54" s="1"/>
  <c r="P126" i="54" s="1"/>
  <c r="G125" i="54"/>
  <c r="J125" i="54" s="1"/>
  <c r="L125" i="54" s="1"/>
  <c r="P125" i="54" s="1"/>
  <c r="G124" i="54"/>
  <c r="G122" i="54"/>
  <c r="J122" i="54" s="1"/>
  <c r="G121" i="54"/>
  <c r="J121" i="54" s="1"/>
  <c r="L121" i="54" s="1"/>
  <c r="P121" i="54" s="1"/>
  <c r="G120" i="54"/>
  <c r="J120" i="54" s="1"/>
  <c r="G118" i="54"/>
  <c r="J118" i="54" s="1"/>
  <c r="G117" i="54"/>
  <c r="J117" i="54" s="1"/>
  <c r="L117" i="54" s="1"/>
  <c r="P117" i="54" s="1"/>
  <c r="G116" i="54"/>
  <c r="J116" i="54" s="1"/>
  <c r="G114" i="54"/>
  <c r="J114" i="54" s="1"/>
  <c r="G113" i="54"/>
  <c r="J113" i="54" s="1"/>
  <c r="L113" i="54" s="1"/>
  <c r="P113" i="54" s="1"/>
  <c r="G112" i="54"/>
  <c r="G110" i="54"/>
  <c r="J110" i="54" s="1"/>
  <c r="L110" i="54" s="1"/>
  <c r="P110" i="54" s="1"/>
  <c r="G109" i="54"/>
  <c r="J109" i="54" s="1"/>
  <c r="G108" i="54"/>
  <c r="J108" i="54" s="1"/>
  <c r="G106" i="54"/>
  <c r="J106" i="54" s="1"/>
  <c r="G105" i="54"/>
  <c r="J105" i="54" s="1"/>
  <c r="G104" i="54"/>
  <c r="J104" i="54" s="1"/>
  <c r="L104" i="54" s="1"/>
  <c r="P104" i="54" s="1"/>
  <c r="G102" i="54"/>
  <c r="J102" i="54" s="1"/>
  <c r="L102" i="54" s="1"/>
  <c r="P102" i="54" s="1"/>
  <c r="G101" i="54"/>
  <c r="J101" i="54" s="1"/>
  <c r="L101" i="54" s="1"/>
  <c r="P101" i="54" s="1"/>
  <c r="G100" i="54"/>
  <c r="J100" i="54" s="1"/>
  <c r="G98" i="54"/>
  <c r="J98" i="54" s="1"/>
  <c r="G97" i="54"/>
  <c r="J97" i="54" s="1"/>
  <c r="L97" i="54" s="1"/>
  <c r="P97" i="54" s="1"/>
  <c r="G96" i="54"/>
  <c r="G94" i="54"/>
  <c r="J94" i="54" s="1"/>
  <c r="G93" i="54"/>
  <c r="J93" i="54" s="1"/>
  <c r="G92" i="54"/>
  <c r="J92" i="54" s="1"/>
  <c r="G90" i="54"/>
  <c r="J90" i="54" s="1"/>
  <c r="G89" i="54"/>
  <c r="J89" i="54" s="1"/>
  <c r="G88" i="54"/>
  <c r="J88" i="54" s="1"/>
  <c r="G86" i="54"/>
  <c r="J86" i="54" s="1"/>
  <c r="L86" i="54" s="1"/>
  <c r="P86" i="54" s="1"/>
  <c r="J85" i="54"/>
  <c r="G84" i="54"/>
  <c r="J84" i="54" s="1"/>
  <c r="L84" i="54" s="1"/>
  <c r="P84" i="54" s="1"/>
  <c r="G82" i="54"/>
  <c r="J82" i="54" s="1"/>
  <c r="G81" i="54"/>
  <c r="J81" i="54" s="1"/>
  <c r="L81" i="54" s="1"/>
  <c r="P81" i="54" s="1"/>
  <c r="G80" i="54"/>
  <c r="J80" i="54" s="1"/>
  <c r="J78" i="54"/>
  <c r="L78" i="54" s="1"/>
  <c r="P78" i="54" s="1"/>
  <c r="G78" i="54"/>
  <c r="G77" i="54"/>
  <c r="J77" i="54" s="1"/>
  <c r="J76" i="54"/>
  <c r="L76" i="54" s="1"/>
  <c r="P76" i="54" s="1"/>
  <c r="G76" i="54"/>
  <c r="G74" i="54"/>
  <c r="J74" i="54" s="1"/>
  <c r="L74" i="54" s="1"/>
  <c r="P74" i="54" s="1"/>
  <c r="G73" i="54"/>
  <c r="J73" i="54" s="1"/>
  <c r="G72" i="54"/>
  <c r="J72" i="54" s="1"/>
  <c r="L72" i="54" s="1"/>
  <c r="P72" i="54" s="1"/>
  <c r="G70" i="54"/>
  <c r="J70" i="54" s="1"/>
  <c r="L70" i="54" s="1"/>
  <c r="P70" i="54" s="1"/>
  <c r="G69" i="54"/>
  <c r="J69" i="54" s="1"/>
  <c r="G68" i="54"/>
  <c r="J68" i="54" s="1"/>
  <c r="L68" i="54" s="1"/>
  <c r="P68" i="54" s="1"/>
  <c r="G66" i="54"/>
  <c r="J66" i="54" s="1"/>
  <c r="G65" i="54"/>
  <c r="J65" i="54" s="1"/>
  <c r="L65" i="54" s="1"/>
  <c r="P65" i="54" s="1"/>
  <c r="G64" i="54"/>
  <c r="J64" i="54" s="1"/>
  <c r="L64" i="54" s="1"/>
  <c r="P64" i="54" s="1"/>
  <c r="G62" i="54"/>
  <c r="J62" i="54" s="1"/>
  <c r="L62" i="54" s="1"/>
  <c r="P62" i="54" s="1"/>
  <c r="G61" i="54"/>
  <c r="J61" i="54" s="1"/>
  <c r="L61" i="54" s="1"/>
  <c r="P61" i="54" s="1"/>
  <c r="G60" i="54"/>
  <c r="G58" i="54"/>
  <c r="J58" i="54" s="1"/>
  <c r="G57" i="54"/>
  <c r="J57" i="54" s="1"/>
  <c r="G56" i="54"/>
  <c r="J56" i="54" s="1"/>
  <c r="G54" i="54"/>
  <c r="J54" i="54" s="1"/>
  <c r="G53" i="54"/>
  <c r="J53" i="54" s="1"/>
  <c r="L53" i="54" s="1"/>
  <c r="P53" i="54" s="1"/>
  <c r="G52" i="54"/>
  <c r="J52" i="54" s="1"/>
  <c r="L52" i="54" s="1"/>
  <c r="P52" i="54" s="1"/>
  <c r="G50" i="54"/>
  <c r="J50" i="54" s="1"/>
  <c r="G49" i="54"/>
  <c r="J49" i="54" s="1"/>
  <c r="G48" i="54"/>
  <c r="G46" i="54"/>
  <c r="J46" i="54" s="1"/>
  <c r="G45" i="54"/>
  <c r="J45" i="54" s="1"/>
  <c r="G44" i="54"/>
  <c r="G42" i="54"/>
  <c r="J42" i="54" s="1"/>
  <c r="L42" i="54" s="1"/>
  <c r="P42" i="54" s="1"/>
  <c r="G41" i="54"/>
  <c r="J41" i="54" s="1"/>
  <c r="L41" i="54" s="1"/>
  <c r="P41" i="54" s="1"/>
  <c r="G40" i="54"/>
  <c r="J40" i="54" s="1"/>
  <c r="L40" i="54" s="1"/>
  <c r="P40" i="54" s="1"/>
  <c r="G38" i="54"/>
  <c r="J38" i="54" s="1"/>
  <c r="L38" i="54" s="1"/>
  <c r="P38" i="54" s="1"/>
  <c r="G37" i="54"/>
  <c r="J37" i="54" s="1"/>
  <c r="L37" i="54" s="1"/>
  <c r="P37" i="54" s="1"/>
  <c r="G36" i="54"/>
  <c r="G34" i="54"/>
  <c r="J34" i="54" s="1"/>
  <c r="L34" i="54" s="1"/>
  <c r="P34" i="54" s="1"/>
  <c r="G33" i="54"/>
  <c r="J33" i="54" s="1"/>
  <c r="G32" i="54"/>
  <c r="J32" i="54" s="1"/>
  <c r="L32" i="54" s="1"/>
  <c r="P32" i="54" s="1"/>
  <c r="G30" i="54"/>
  <c r="J30" i="54" s="1"/>
  <c r="G29" i="54"/>
  <c r="J29" i="54" s="1"/>
  <c r="G28" i="54"/>
  <c r="J28" i="54" s="1"/>
  <c r="G26" i="54"/>
  <c r="J26" i="54" s="1"/>
  <c r="L26" i="54" s="1"/>
  <c r="P26" i="54" s="1"/>
  <c r="G25" i="54"/>
  <c r="J25" i="54" s="1"/>
  <c r="G24" i="54"/>
  <c r="G22" i="54"/>
  <c r="J22" i="54" s="1"/>
  <c r="L22" i="54" s="1"/>
  <c r="P22" i="54" s="1"/>
  <c r="G21" i="54"/>
  <c r="J21" i="54" s="1"/>
  <c r="L21" i="54" s="1"/>
  <c r="P21" i="54" s="1"/>
  <c r="G20" i="54"/>
  <c r="G18" i="54"/>
  <c r="J18" i="54" s="1"/>
  <c r="L18" i="54" s="1"/>
  <c r="P18" i="54" s="1"/>
  <c r="G17" i="54"/>
  <c r="J17" i="54" s="1"/>
  <c r="G16" i="54"/>
  <c r="J16" i="54" s="1"/>
  <c r="L16" i="54" s="1"/>
  <c r="P16" i="54" s="1"/>
  <c r="G14" i="54"/>
  <c r="J14" i="54" s="1"/>
  <c r="L14" i="54" s="1"/>
  <c r="P14" i="54" s="1"/>
  <c r="G13" i="54"/>
  <c r="J13" i="54" s="1"/>
  <c r="G12" i="54"/>
  <c r="J12" i="54" s="1"/>
  <c r="L12" i="54" s="1"/>
  <c r="P12" i="54" s="1"/>
  <c r="G10" i="54"/>
  <c r="J10" i="54" s="1"/>
  <c r="L10" i="54" s="1"/>
  <c r="P10" i="54" s="1"/>
  <c r="G9" i="54"/>
  <c r="J9" i="54" s="1"/>
  <c r="L9" i="54" s="1"/>
  <c r="P9" i="54" s="1"/>
  <c r="G8" i="54"/>
  <c r="G6" i="54"/>
  <c r="J6" i="54" s="1"/>
  <c r="G5" i="54"/>
  <c r="J5" i="54" s="1"/>
  <c r="L5" i="54" s="1"/>
  <c r="P5" i="54" s="1"/>
  <c r="G4" i="54"/>
  <c r="L188" i="53"/>
  <c r="P43" i="54" l="1"/>
  <c r="P163" i="54"/>
  <c r="P227" i="54"/>
  <c r="P259" i="54"/>
  <c r="P159" i="54"/>
  <c r="P139" i="54"/>
  <c r="P167" i="54"/>
  <c r="P183" i="54"/>
  <c r="P215" i="54"/>
  <c r="P231" i="54"/>
  <c r="P247" i="54"/>
  <c r="H88" i="55"/>
  <c r="C286" i="54"/>
  <c r="O284" i="54"/>
  <c r="O124" i="55"/>
  <c r="P124" i="55" s="1"/>
  <c r="O128" i="55"/>
  <c r="P128" i="55" s="1"/>
  <c r="O132" i="55"/>
  <c r="P132" i="55" s="1"/>
  <c r="O136" i="55"/>
  <c r="P136" i="55" s="1"/>
  <c r="O140" i="55"/>
  <c r="P140" i="55" s="1"/>
  <c r="O144" i="55"/>
  <c r="P144" i="55" s="1"/>
  <c r="O148" i="55"/>
  <c r="P148" i="55" s="1"/>
  <c r="O152" i="55"/>
  <c r="P152" i="55" s="1"/>
  <c r="O156" i="55"/>
  <c r="P156" i="55" s="1"/>
  <c r="O160" i="55"/>
  <c r="P160" i="55" s="1"/>
  <c r="O164" i="55"/>
  <c r="P164" i="55" s="1"/>
  <c r="O168" i="55"/>
  <c r="P168" i="55" s="1"/>
  <c r="O172" i="55"/>
  <c r="P172" i="55" s="1"/>
  <c r="O176" i="55"/>
  <c r="P176" i="55" s="1"/>
  <c r="O180" i="55"/>
  <c r="P180" i="55" s="1"/>
  <c r="O184" i="55"/>
  <c r="P184" i="55" s="1"/>
  <c r="O188" i="55"/>
  <c r="P188" i="55" s="1"/>
  <c r="O192" i="55"/>
  <c r="P192" i="55" s="1"/>
  <c r="O196" i="55"/>
  <c r="P196" i="55" s="1"/>
  <c r="O200" i="55"/>
  <c r="P200" i="55" s="1"/>
  <c r="O204" i="55"/>
  <c r="P204" i="55" s="1"/>
  <c r="G284" i="54"/>
  <c r="G286" i="54" s="1"/>
  <c r="H8" i="55"/>
  <c r="H12" i="55"/>
  <c r="K12" i="55" s="1"/>
  <c r="L12" i="55" s="1"/>
  <c r="H16" i="55"/>
  <c r="K16" i="55" s="1"/>
  <c r="L16" i="55" s="1"/>
  <c r="H20" i="55"/>
  <c r="K20" i="55" s="1"/>
  <c r="L20" i="55" s="1"/>
  <c r="H28" i="55"/>
  <c r="H32" i="55"/>
  <c r="K32" i="55" s="1"/>
  <c r="L32" i="55" s="1"/>
  <c r="H36" i="55"/>
  <c r="K36" i="55" s="1"/>
  <c r="L36" i="55" s="1"/>
  <c r="H44" i="55"/>
  <c r="K44" i="55" s="1"/>
  <c r="L44" i="55" s="1"/>
  <c r="H48" i="55"/>
  <c r="H52" i="55"/>
  <c r="K52" i="55" s="1"/>
  <c r="L52" i="55" s="1"/>
  <c r="H60" i="55"/>
  <c r="K60" i="55" s="1"/>
  <c r="L60" i="55" s="1"/>
  <c r="H64" i="55"/>
  <c r="K64" i="55" s="1"/>
  <c r="L64" i="55" s="1"/>
  <c r="H68" i="55"/>
  <c r="H72" i="55"/>
  <c r="K72" i="55" s="1"/>
  <c r="L72" i="55" s="1"/>
  <c r="H76" i="55"/>
  <c r="K76" i="55" s="1"/>
  <c r="L76" i="55" s="1"/>
  <c r="H80" i="55"/>
  <c r="H84" i="55"/>
  <c r="O284" i="55"/>
  <c r="P284" i="55" s="1"/>
  <c r="K28" i="55"/>
  <c r="L28" i="55" s="1"/>
  <c r="K8" i="55"/>
  <c r="L8" i="55" s="1"/>
  <c r="O8" i="55"/>
  <c r="P8" i="55" s="1"/>
  <c r="O12" i="55"/>
  <c r="P12" i="55" s="1"/>
  <c r="O16" i="55"/>
  <c r="P16" i="55" s="1"/>
  <c r="O20" i="55"/>
  <c r="P20" i="55" s="1"/>
  <c r="O24" i="55"/>
  <c r="P24" i="55" s="1"/>
  <c r="O28" i="55"/>
  <c r="P28" i="55" s="1"/>
  <c r="O32" i="55"/>
  <c r="P32" i="55" s="1"/>
  <c r="O36" i="55"/>
  <c r="P36" i="55" s="1"/>
  <c r="O40" i="55"/>
  <c r="P40" i="55" s="1"/>
  <c r="O44" i="55"/>
  <c r="P44" i="55" s="1"/>
  <c r="O48" i="55"/>
  <c r="P48" i="55" s="1"/>
  <c r="O52" i="55"/>
  <c r="P52" i="55" s="1"/>
  <c r="O56" i="55"/>
  <c r="P56" i="55" s="1"/>
  <c r="O60" i="55"/>
  <c r="P60" i="55" s="1"/>
  <c r="O64" i="55"/>
  <c r="P64" i="55" s="1"/>
  <c r="O68" i="55"/>
  <c r="P68" i="55" s="1"/>
  <c r="O72" i="55"/>
  <c r="P72" i="55" s="1"/>
  <c r="O76" i="55"/>
  <c r="P76" i="55" s="1"/>
  <c r="O80" i="55"/>
  <c r="P80" i="55" s="1"/>
  <c r="O84" i="55"/>
  <c r="P84" i="55" s="1"/>
  <c r="H40" i="55"/>
  <c r="K40" i="55" s="1"/>
  <c r="L40" i="55" s="1"/>
  <c r="K37" i="55"/>
  <c r="L37" i="55" s="1"/>
  <c r="K5" i="55"/>
  <c r="L5" i="55" s="1"/>
  <c r="K33" i="55"/>
  <c r="L33" i="55" s="1"/>
  <c r="O88" i="55"/>
  <c r="P88" i="55" s="1"/>
  <c r="O92" i="55"/>
  <c r="P92" i="55" s="1"/>
  <c r="O96" i="55"/>
  <c r="P96" i="55" s="1"/>
  <c r="O100" i="55"/>
  <c r="P100" i="55" s="1"/>
  <c r="O104" i="55"/>
  <c r="P104" i="55" s="1"/>
  <c r="O108" i="55"/>
  <c r="P108" i="55" s="1"/>
  <c r="O112" i="55"/>
  <c r="P112" i="55" s="1"/>
  <c r="O116" i="55"/>
  <c r="P116" i="55" s="1"/>
  <c r="O120" i="55"/>
  <c r="P120" i="55" s="1"/>
  <c r="H212" i="55"/>
  <c r="K212" i="55" s="1"/>
  <c r="L212" i="55" s="1"/>
  <c r="H216" i="55"/>
  <c r="K216" i="55" s="1"/>
  <c r="L216" i="55" s="1"/>
  <c r="H220" i="55"/>
  <c r="K220" i="55" s="1"/>
  <c r="L220" i="55" s="1"/>
  <c r="H224" i="55"/>
  <c r="K224" i="55" s="1"/>
  <c r="L224" i="55" s="1"/>
  <c r="H228" i="55"/>
  <c r="K228" i="55" s="1"/>
  <c r="L228" i="55" s="1"/>
  <c r="H232" i="55"/>
  <c r="K232" i="55" s="1"/>
  <c r="L232" i="55" s="1"/>
  <c r="H236" i="55"/>
  <c r="K236" i="55" s="1"/>
  <c r="L236" i="55" s="1"/>
  <c r="H240" i="55"/>
  <c r="K240" i="55" s="1"/>
  <c r="L240" i="55" s="1"/>
  <c r="H244" i="55"/>
  <c r="K244" i="55" s="1"/>
  <c r="L244" i="55" s="1"/>
  <c r="H248" i="55"/>
  <c r="K248" i="55" s="1"/>
  <c r="L248" i="55" s="1"/>
  <c r="H252" i="55"/>
  <c r="K252" i="55" s="1"/>
  <c r="L252" i="55" s="1"/>
  <c r="H256" i="55"/>
  <c r="K256" i="55" s="1"/>
  <c r="L256" i="55" s="1"/>
  <c r="H260" i="55"/>
  <c r="K260" i="55" s="1"/>
  <c r="L260" i="55" s="1"/>
  <c r="H264" i="55"/>
  <c r="K264" i="55" s="1"/>
  <c r="L264" i="55" s="1"/>
  <c r="H268" i="55"/>
  <c r="K268" i="55" s="1"/>
  <c r="L268" i="55" s="1"/>
  <c r="H272" i="55"/>
  <c r="K272" i="55" s="1"/>
  <c r="L272" i="55" s="1"/>
  <c r="H276" i="55"/>
  <c r="K276" i="55" s="1"/>
  <c r="L276" i="55" s="1"/>
  <c r="H280" i="55"/>
  <c r="K280" i="55" s="1"/>
  <c r="L280" i="55" s="1"/>
  <c r="H284" i="55"/>
  <c r="K48" i="55"/>
  <c r="L48" i="55" s="1"/>
  <c r="K80" i="55"/>
  <c r="L80" i="55" s="1"/>
  <c r="K77" i="55"/>
  <c r="L77" i="55" s="1"/>
  <c r="K45" i="55"/>
  <c r="L45" i="55" s="1"/>
  <c r="K17" i="55"/>
  <c r="L17" i="55" s="1"/>
  <c r="K9" i="55"/>
  <c r="L9" i="55" s="1"/>
  <c r="H24" i="55"/>
  <c r="K24" i="55" s="1"/>
  <c r="L24" i="55" s="1"/>
  <c r="K21" i="55"/>
  <c r="L21" i="55" s="1"/>
  <c r="H56" i="55"/>
  <c r="K56" i="55" s="1"/>
  <c r="L56" i="55" s="1"/>
  <c r="K53" i="55"/>
  <c r="L53" i="55" s="1"/>
  <c r="K73" i="55"/>
  <c r="L73" i="55" s="1"/>
  <c r="K61" i="55"/>
  <c r="L61" i="55" s="1"/>
  <c r="H128" i="55"/>
  <c r="K128" i="55" s="1"/>
  <c r="L128" i="55" s="1"/>
  <c r="H132" i="55"/>
  <c r="K132" i="55" s="1"/>
  <c r="L132" i="55" s="1"/>
  <c r="H136" i="55"/>
  <c r="K136" i="55" s="1"/>
  <c r="L136" i="55" s="1"/>
  <c r="H140" i="55"/>
  <c r="K140" i="55" s="1"/>
  <c r="L140" i="55" s="1"/>
  <c r="H144" i="55"/>
  <c r="K144" i="55" s="1"/>
  <c r="L144" i="55" s="1"/>
  <c r="H148" i="55"/>
  <c r="K148" i="55" s="1"/>
  <c r="L148" i="55" s="1"/>
  <c r="H152" i="55"/>
  <c r="K152" i="55" s="1"/>
  <c r="L152" i="55" s="1"/>
  <c r="H156" i="55"/>
  <c r="K156" i="55" s="1"/>
  <c r="L156" i="55" s="1"/>
  <c r="H160" i="55"/>
  <c r="K160" i="55" s="1"/>
  <c r="L160" i="55" s="1"/>
  <c r="H164" i="55"/>
  <c r="K164" i="55" s="1"/>
  <c r="L164" i="55" s="1"/>
  <c r="H168" i="55"/>
  <c r="K168" i="55" s="1"/>
  <c r="L168" i="55" s="1"/>
  <c r="H172" i="55"/>
  <c r="H176" i="55"/>
  <c r="K176" i="55" s="1"/>
  <c r="L176" i="55" s="1"/>
  <c r="H180" i="55"/>
  <c r="K180" i="55" s="1"/>
  <c r="L180" i="55" s="1"/>
  <c r="H184" i="55"/>
  <c r="K184" i="55" s="1"/>
  <c r="L184" i="55" s="1"/>
  <c r="H188" i="55"/>
  <c r="K188" i="55" s="1"/>
  <c r="L188" i="55" s="1"/>
  <c r="H192" i="55"/>
  <c r="K192" i="55" s="1"/>
  <c r="L192" i="55" s="1"/>
  <c r="H196" i="55"/>
  <c r="K196" i="55" s="1"/>
  <c r="L196" i="55" s="1"/>
  <c r="H200" i="55"/>
  <c r="K200" i="55" s="1"/>
  <c r="L200" i="55" s="1"/>
  <c r="H204" i="55"/>
  <c r="K204" i="55" s="1"/>
  <c r="L204" i="55" s="1"/>
  <c r="H208" i="55"/>
  <c r="K208" i="55" s="1"/>
  <c r="L208" i="55" s="1"/>
  <c r="K88" i="55"/>
  <c r="L88" i="55" s="1"/>
  <c r="K68" i="55"/>
  <c r="L68" i="55" s="1"/>
  <c r="K84" i="55"/>
  <c r="L84" i="55" s="1"/>
  <c r="K209" i="55"/>
  <c r="L209" i="55" s="1"/>
  <c r="K193" i="55"/>
  <c r="L193" i="55" s="1"/>
  <c r="K177" i="55"/>
  <c r="L177" i="55" s="1"/>
  <c r="K161" i="55"/>
  <c r="L161" i="55" s="1"/>
  <c r="K145" i="55"/>
  <c r="L145" i="55" s="1"/>
  <c r="K129" i="55"/>
  <c r="L129" i="55" s="1"/>
  <c r="K81" i="55"/>
  <c r="L81" i="55" s="1"/>
  <c r="K65" i="55"/>
  <c r="L65" i="55" s="1"/>
  <c r="K57" i="55"/>
  <c r="L57" i="55" s="1"/>
  <c r="K29" i="55"/>
  <c r="L29" i="55" s="1"/>
  <c r="K25" i="55"/>
  <c r="L25" i="55" s="1"/>
  <c r="H92" i="55"/>
  <c r="K92" i="55" s="1"/>
  <c r="L92" i="55" s="1"/>
  <c r="H96" i="55"/>
  <c r="K96" i="55" s="1"/>
  <c r="L96" i="55" s="1"/>
  <c r="H100" i="55"/>
  <c r="K100" i="55" s="1"/>
  <c r="L100" i="55" s="1"/>
  <c r="H104" i="55"/>
  <c r="K104" i="55" s="1"/>
  <c r="L104" i="55" s="1"/>
  <c r="H108" i="55"/>
  <c r="K108" i="55" s="1"/>
  <c r="L108" i="55" s="1"/>
  <c r="H112" i="55"/>
  <c r="K112" i="55" s="1"/>
  <c r="L112" i="55" s="1"/>
  <c r="H116" i="55"/>
  <c r="K116" i="55" s="1"/>
  <c r="L116" i="55" s="1"/>
  <c r="H120" i="55"/>
  <c r="K120" i="55" s="1"/>
  <c r="L120" i="55" s="1"/>
  <c r="H124" i="55"/>
  <c r="K124" i="55" s="1"/>
  <c r="L124" i="55" s="1"/>
  <c r="O208" i="55"/>
  <c r="P208" i="55" s="1"/>
  <c r="O212" i="55"/>
  <c r="P212" i="55" s="1"/>
  <c r="O216" i="55"/>
  <c r="P216" i="55" s="1"/>
  <c r="O220" i="55"/>
  <c r="P220" i="55" s="1"/>
  <c r="O224" i="55"/>
  <c r="P224" i="55" s="1"/>
  <c r="O228" i="55"/>
  <c r="P228" i="55" s="1"/>
  <c r="O232" i="55"/>
  <c r="P232" i="55" s="1"/>
  <c r="O236" i="55"/>
  <c r="P236" i="55" s="1"/>
  <c r="O240" i="55"/>
  <c r="P240" i="55" s="1"/>
  <c r="O244" i="55"/>
  <c r="P244" i="55" s="1"/>
  <c r="O248" i="55"/>
  <c r="P248" i="55" s="1"/>
  <c r="O252" i="55"/>
  <c r="P252" i="55" s="1"/>
  <c r="O256" i="55"/>
  <c r="P256" i="55" s="1"/>
  <c r="O260" i="55"/>
  <c r="P260" i="55" s="1"/>
  <c r="O264" i="55"/>
  <c r="P264" i="55" s="1"/>
  <c r="O268" i="55"/>
  <c r="P268" i="55" s="1"/>
  <c r="O272" i="55"/>
  <c r="P272" i="55" s="1"/>
  <c r="O276" i="55"/>
  <c r="P276" i="55" s="1"/>
  <c r="O280" i="55"/>
  <c r="P280" i="55" s="1"/>
  <c r="K172" i="55"/>
  <c r="L172" i="55" s="1"/>
  <c r="R5" i="55"/>
  <c r="K281" i="55"/>
  <c r="K277" i="55"/>
  <c r="L277" i="55" s="1"/>
  <c r="K273" i="55"/>
  <c r="L273" i="55" s="1"/>
  <c r="K269" i="55"/>
  <c r="L269" i="55" s="1"/>
  <c r="K265" i="55"/>
  <c r="L265" i="55" s="1"/>
  <c r="K261" i="55"/>
  <c r="L261" i="55" s="1"/>
  <c r="K257" i="55"/>
  <c r="L257" i="55" s="1"/>
  <c r="K253" i="55"/>
  <c r="L253" i="55" s="1"/>
  <c r="K249" i="55"/>
  <c r="L249" i="55" s="1"/>
  <c r="K245" i="55"/>
  <c r="L245" i="55" s="1"/>
  <c r="K241" i="55"/>
  <c r="L241" i="55" s="1"/>
  <c r="K237" i="55"/>
  <c r="L237" i="55" s="1"/>
  <c r="K233" i="55"/>
  <c r="L233" i="55" s="1"/>
  <c r="K229" i="55"/>
  <c r="L229" i="55" s="1"/>
  <c r="K225" i="55"/>
  <c r="L225" i="55" s="1"/>
  <c r="K221" i="55"/>
  <c r="L221" i="55" s="1"/>
  <c r="K217" i="55"/>
  <c r="L217" i="55" s="1"/>
  <c r="K213" i="55"/>
  <c r="L213" i="55" s="1"/>
  <c r="K197" i="55"/>
  <c r="L197" i="55" s="1"/>
  <c r="K181" i="55"/>
  <c r="L181" i="55" s="1"/>
  <c r="K165" i="55"/>
  <c r="L165" i="55" s="1"/>
  <c r="K149" i="55"/>
  <c r="L149" i="55" s="1"/>
  <c r="K133" i="55"/>
  <c r="L133" i="55" s="1"/>
  <c r="K117" i="55"/>
  <c r="L117" i="55" s="1"/>
  <c r="K101" i="55"/>
  <c r="L101" i="55" s="1"/>
  <c r="K85" i="55"/>
  <c r="L85" i="55" s="1"/>
  <c r="K69" i="55"/>
  <c r="L69" i="55" s="1"/>
  <c r="K49" i="55"/>
  <c r="L49" i="55" s="1"/>
  <c r="K41" i="55"/>
  <c r="L41" i="55" s="1"/>
  <c r="K13" i="55"/>
  <c r="L13" i="55" s="1"/>
  <c r="E285" i="55"/>
  <c r="I285" i="55"/>
  <c r="J285" i="55"/>
  <c r="N285" i="55"/>
  <c r="J286" i="54"/>
  <c r="L13" i="54"/>
  <c r="P13" i="54" s="1"/>
  <c r="P15" i="54" s="1"/>
  <c r="L28" i="54"/>
  <c r="P28" i="54" s="1"/>
  <c r="L29" i="54"/>
  <c r="P29" i="54" s="1"/>
  <c r="L30" i="54"/>
  <c r="P30" i="54" s="1"/>
  <c r="L50" i="54"/>
  <c r="P50" i="54" s="1"/>
  <c r="L54" i="54"/>
  <c r="P54" i="54" s="1"/>
  <c r="P55" i="54" s="1"/>
  <c r="L56" i="54"/>
  <c r="P56" i="54" s="1"/>
  <c r="L57" i="54"/>
  <c r="P57" i="54" s="1"/>
  <c r="L58" i="54"/>
  <c r="P58" i="54" s="1"/>
  <c r="L66" i="54"/>
  <c r="P66" i="54" s="1"/>
  <c r="P67" i="54" s="1"/>
  <c r="L69" i="54"/>
  <c r="P69" i="54" s="1"/>
  <c r="P71" i="54" s="1"/>
  <c r="L73" i="54"/>
  <c r="P73" i="54" s="1"/>
  <c r="P75" i="54" s="1"/>
  <c r="L80" i="54"/>
  <c r="P80" i="54" s="1"/>
  <c r="L82" i="54"/>
  <c r="P82" i="54" s="1"/>
  <c r="L92" i="54"/>
  <c r="P92" i="54" s="1"/>
  <c r="L93" i="54"/>
  <c r="P93" i="54" s="1"/>
  <c r="L94" i="54"/>
  <c r="P94" i="54" s="1"/>
  <c r="L100" i="54"/>
  <c r="P100" i="54" s="1"/>
  <c r="P103" i="54" s="1"/>
  <c r="L105" i="54"/>
  <c r="P105" i="54" s="1"/>
  <c r="L106" i="54"/>
  <c r="P106" i="54" s="1"/>
  <c r="L108" i="54"/>
  <c r="P108" i="54" s="1"/>
  <c r="L109" i="54"/>
  <c r="P109" i="54" s="1"/>
  <c r="L116" i="54"/>
  <c r="P116" i="54" s="1"/>
  <c r="L118" i="54"/>
  <c r="P118" i="54" s="1"/>
  <c r="L120" i="54"/>
  <c r="P120" i="54" s="1"/>
  <c r="L122" i="54"/>
  <c r="P122" i="54" s="1"/>
  <c r="L129" i="54"/>
  <c r="P129" i="54" s="1"/>
  <c r="P131" i="54" s="1"/>
  <c r="L133" i="54"/>
  <c r="P133" i="54" s="1"/>
  <c r="P135" i="54" s="1"/>
  <c r="L145" i="54"/>
  <c r="P145" i="54" s="1"/>
  <c r="P147" i="54" s="1"/>
  <c r="L152" i="54"/>
  <c r="P152" i="54" s="1"/>
  <c r="L153" i="54"/>
  <c r="P153" i="54" s="1"/>
  <c r="L154" i="54"/>
  <c r="P154" i="54" s="1"/>
  <c r="L169" i="54"/>
  <c r="P169" i="54" s="1"/>
  <c r="P171" i="54" s="1"/>
  <c r="L176" i="54"/>
  <c r="P176" i="54" s="1"/>
  <c r="P179" i="54" s="1"/>
  <c r="L184" i="54"/>
  <c r="P184" i="54" s="1"/>
  <c r="L185" i="54"/>
  <c r="P185" i="54" s="1"/>
  <c r="L193" i="54"/>
  <c r="P193" i="54" s="1"/>
  <c r="P195" i="54" s="1"/>
  <c r="L200" i="54"/>
  <c r="P200" i="54" s="1"/>
  <c r="L201" i="54"/>
  <c r="P201" i="54" s="1"/>
  <c r="L202" i="54"/>
  <c r="P202" i="54" s="1"/>
  <c r="L221" i="54"/>
  <c r="P221" i="54" s="1"/>
  <c r="P223" i="54" s="1"/>
  <c r="L237" i="54"/>
  <c r="P237" i="54" s="1"/>
  <c r="P239" i="54" s="1"/>
  <c r="L6" i="54"/>
  <c r="P6" i="54" s="1"/>
  <c r="L17" i="54"/>
  <c r="P17" i="54" s="1"/>
  <c r="P19" i="54" s="1"/>
  <c r="L25" i="54"/>
  <c r="P25" i="54" s="1"/>
  <c r="L33" i="54"/>
  <c r="P33" i="54" s="1"/>
  <c r="P35" i="54" s="1"/>
  <c r="L45" i="54"/>
  <c r="P45" i="54" s="1"/>
  <c r="L46" i="54"/>
  <c r="P46" i="54" s="1"/>
  <c r="L49" i="54"/>
  <c r="P49" i="54" s="1"/>
  <c r="L77" i="54"/>
  <c r="P77" i="54" s="1"/>
  <c r="P79" i="54" s="1"/>
  <c r="L85" i="54"/>
  <c r="P85" i="54" s="1"/>
  <c r="P87" i="54" s="1"/>
  <c r="L98" i="54"/>
  <c r="P98" i="54" s="1"/>
  <c r="L114" i="54"/>
  <c r="P114" i="54" s="1"/>
  <c r="L173" i="54"/>
  <c r="P173" i="54" s="1"/>
  <c r="P175" i="54" s="1"/>
  <c r="L196" i="54"/>
  <c r="P196" i="54" s="1"/>
  <c r="L197" i="54"/>
  <c r="P197" i="54" s="1"/>
  <c r="L198" i="54"/>
  <c r="P198" i="54" s="1"/>
  <c r="L205" i="54"/>
  <c r="P205" i="54" s="1"/>
  <c r="L208" i="54"/>
  <c r="P208" i="54" s="1"/>
  <c r="P211" i="54" s="1"/>
  <c r="L217" i="54"/>
  <c r="P217" i="54" s="1"/>
  <c r="L241" i="54"/>
  <c r="P241" i="54" s="1"/>
  <c r="P243" i="54" s="1"/>
  <c r="L249" i="54"/>
  <c r="P249" i="54" s="1"/>
  <c r="L252" i="54"/>
  <c r="P252" i="54" s="1"/>
  <c r="P255" i="54" s="1"/>
  <c r="L260" i="54"/>
  <c r="P260" i="54" s="1"/>
  <c r="L261" i="54"/>
  <c r="P261" i="54" s="1"/>
  <c r="L268" i="54"/>
  <c r="P268" i="54" s="1"/>
  <c r="L269" i="54"/>
  <c r="P269" i="54" s="1"/>
  <c r="L277" i="54"/>
  <c r="P277" i="54" s="1"/>
  <c r="L278" i="54"/>
  <c r="P278" i="54" s="1"/>
  <c r="L250" i="54"/>
  <c r="P250" i="54" s="1"/>
  <c r="L274" i="54"/>
  <c r="P274" i="54" s="1"/>
  <c r="P275" i="54" s="1"/>
  <c r="L282" i="54"/>
  <c r="P282" i="54" s="1"/>
  <c r="L281" i="54"/>
  <c r="P281" i="54" s="1"/>
  <c r="O286" i="54"/>
  <c r="J8" i="54"/>
  <c r="J24" i="54"/>
  <c r="J36" i="54"/>
  <c r="J44" i="54"/>
  <c r="J60" i="54"/>
  <c r="J140" i="54"/>
  <c r="J20" i="54"/>
  <c r="J48" i="54"/>
  <c r="J148" i="54"/>
  <c r="J112" i="54"/>
  <c r="L112" i="54" s="1"/>
  <c r="P112" i="54" s="1"/>
  <c r="J216" i="54"/>
  <c r="L216" i="54" s="1"/>
  <c r="P216" i="54" s="1"/>
  <c r="J4" i="54"/>
  <c r="J96" i="54"/>
  <c r="J124" i="54"/>
  <c r="J264" i="54"/>
  <c r="L264" i="54" s="1"/>
  <c r="P264" i="54" s="1"/>
  <c r="P267" i="54" s="1"/>
  <c r="J204" i="54"/>
  <c r="J248" i="54"/>
  <c r="L248" i="54" s="1"/>
  <c r="P248" i="54" s="1"/>
  <c r="J188" i="54"/>
  <c r="J232" i="54"/>
  <c r="L232" i="54" s="1"/>
  <c r="P232" i="54" s="1"/>
  <c r="P235" i="54" s="1"/>
  <c r="L180" i="53"/>
  <c r="F284" i="53"/>
  <c r="E284" i="53"/>
  <c r="P115" i="54" l="1"/>
  <c r="P279" i="54"/>
  <c r="P251" i="54"/>
  <c r="P199" i="54"/>
  <c r="P187" i="54"/>
  <c r="P119" i="54"/>
  <c r="P107" i="54"/>
  <c r="P95" i="54"/>
  <c r="P59" i="54"/>
  <c r="P219" i="54"/>
  <c r="P283" i="54"/>
  <c r="P271" i="54"/>
  <c r="P203" i="54"/>
  <c r="P155" i="54"/>
  <c r="P123" i="54"/>
  <c r="P111" i="54"/>
  <c r="P83" i="54"/>
  <c r="P263" i="54"/>
  <c r="P286" i="54"/>
  <c r="P289" i="54" s="1"/>
  <c r="P31" i="54"/>
  <c r="L281" i="55"/>
  <c r="K284" i="55"/>
  <c r="L284" i="55" s="1"/>
  <c r="L286" i="55" s="1"/>
  <c r="P286" i="55"/>
  <c r="H285" i="55"/>
  <c r="O286" i="55"/>
  <c r="L188" i="54"/>
  <c r="P188" i="54" s="1"/>
  <c r="P191" i="54" s="1"/>
  <c r="L204" i="54"/>
  <c r="P204" i="54" s="1"/>
  <c r="P207" i="54" s="1"/>
  <c r="L124" i="54"/>
  <c r="P124" i="54" s="1"/>
  <c r="P127" i="54" s="1"/>
  <c r="L96" i="54"/>
  <c r="P96" i="54" s="1"/>
  <c r="P99" i="54" s="1"/>
  <c r="L4" i="54"/>
  <c r="P4" i="54" s="1"/>
  <c r="P7" i="54" s="1"/>
  <c r="L148" i="54"/>
  <c r="P148" i="54" s="1"/>
  <c r="P151" i="54" s="1"/>
  <c r="L48" i="54"/>
  <c r="P48" i="54" s="1"/>
  <c r="P51" i="54" s="1"/>
  <c r="L20" i="54"/>
  <c r="P20" i="54" s="1"/>
  <c r="P23" i="54" s="1"/>
  <c r="L140" i="54"/>
  <c r="P140" i="54" s="1"/>
  <c r="P143" i="54" s="1"/>
  <c r="L60" i="54"/>
  <c r="P60" i="54" s="1"/>
  <c r="P63" i="54" s="1"/>
  <c r="L44" i="54"/>
  <c r="P44" i="54" s="1"/>
  <c r="P47" i="54" s="1"/>
  <c r="L36" i="54"/>
  <c r="P36" i="54" s="1"/>
  <c r="P39" i="54" s="1"/>
  <c r="L24" i="54"/>
  <c r="P24" i="54" s="1"/>
  <c r="P27" i="54" s="1"/>
  <c r="L8" i="54"/>
  <c r="P8" i="54" s="1"/>
  <c r="J284" i="54"/>
  <c r="R285" i="53"/>
  <c r="N213" i="53"/>
  <c r="N214" i="53"/>
  <c r="N215" i="53"/>
  <c r="H284" i="53"/>
  <c r="I284" i="53"/>
  <c r="K284" i="53"/>
  <c r="L284" i="53"/>
  <c r="M284" i="53"/>
  <c r="C284" i="53"/>
  <c r="D284" i="53"/>
  <c r="H280" i="53"/>
  <c r="I280" i="53"/>
  <c r="K280" i="53"/>
  <c r="L280" i="53"/>
  <c r="M280" i="53"/>
  <c r="C280" i="53"/>
  <c r="D280" i="53"/>
  <c r="H276" i="53"/>
  <c r="I276" i="53"/>
  <c r="K276" i="53"/>
  <c r="L276" i="53"/>
  <c r="M276" i="53"/>
  <c r="C276" i="53"/>
  <c r="D276" i="53"/>
  <c r="H272" i="53"/>
  <c r="I272" i="53"/>
  <c r="K272" i="53"/>
  <c r="L272" i="53"/>
  <c r="M272" i="53"/>
  <c r="C272" i="53"/>
  <c r="D272" i="53"/>
  <c r="H268" i="53"/>
  <c r="I268" i="53"/>
  <c r="K268" i="53"/>
  <c r="L268" i="53"/>
  <c r="M268" i="53"/>
  <c r="C268" i="53"/>
  <c r="D268" i="53"/>
  <c r="H264" i="53"/>
  <c r="I264" i="53"/>
  <c r="K264" i="53"/>
  <c r="L264" i="53"/>
  <c r="M264" i="53"/>
  <c r="C264" i="53"/>
  <c r="D264" i="53"/>
  <c r="H260" i="53"/>
  <c r="I260" i="53"/>
  <c r="K260" i="53"/>
  <c r="L260" i="53"/>
  <c r="M260" i="53"/>
  <c r="C260" i="53"/>
  <c r="D260" i="53"/>
  <c r="H256" i="53"/>
  <c r="I256" i="53"/>
  <c r="K256" i="53"/>
  <c r="L256" i="53"/>
  <c r="M256" i="53"/>
  <c r="C256" i="53"/>
  <c r="D256" i="53"/>
  <c r="H252" i="53"/>
  <c r="I252" i="53"/>
  <c r="K252" i="53"/>
  <c r="L252" i="53"/>
  <c r="M252" i="53"/>
  <c r="C252" i="53"/>
  <c r="D252" i="53"/>
  <c r="H248" i="53"/>
  <c r="I248" i="53"/>
  <c r="K248" i="53"/>
  <c r="L248" i="53"/>
  <c r="M248" i="53"/>
  <c r="C248" i="53"/>
  <c r="D248" i="53"/>
  <c r="H244" i="53"/>
  <c r="I244" i="53"/>
  <c r="K244" i="53"/>
  <c r="L244" i="53"/>
  <c r="M244" i="53"/>
  <c r="C244" i="53"/>
  <c r="D244" i="53"/>
  <c r="H240" i="53"/>
  <c r="I240" i="53"/>
  <c r="K240" i="53"/>
  <c r="L240" i="53"/>
  <c r="M240" i="53"/>
  <c r="C240" i="53"/>
  <c r="D240" i="53"/>
  <c r="H236" i="53"/>
  <c r="I236" i="53"/>
  <c r="K236" i="53"/>
  <c r="L236" i="53"/>
  <c r="M236" i="53"/>
  <c r="C236" i="53"/>
  <c r="D236" i="53"/>
  <c r="H232" i="53"/>
  <c r="I232" i="53"/>
  <c r="K232" i="53"/>
  <c r="L232" i="53"/>
  <c r="M232" i="53"/>
  <c r="C232" i="53"/>
  <c r="D232" i="53"/>
  <c r="H228" i="53"/>
  <c r="I228" i="53"/>
  <c r="K228" i="53"/>
  <c r="L228" i="53"/>
  <c r="M228" i="53"/>
  <c r="C228" i="53"/>
  <c r="D228" i="53"/>
  <c r="H224" i="53"/>
  <c r="I224" i="53"/>
  <c r="K224" i="53"/>
  <c r="L224" i="53"/>
  <c r="M224" i="53"/>
  <c r="C224" i="53"/>
  <c r="D224" i="53"/>
  <c r="K220" i="53"/>
  <c r="L220" i="53"/>
  <c r="M220" i="53"/>
  <c r="H220" i="53"/>
  <c r="I220" i="53"/>
  <c r="C220" i="53"/>
  <c r="D220" i="53"/>
  <c r="K216" i="53"/>
  <c r="L216" i="53"/>
  <c r="M216" i="53"/>
  <c r="H216" i="53"/>
  <c r="I216" i="53"/>
  <c r="C216" i="53"/>
  <c r="D216" i="53"/>
  <c r="K212" i="53"/>
  <c r="L212" i="53"/>
  <c r="M212" i="53"/>
  <c r="H212" i="53"/>
  <c r="I212" i="53"/>
  <c r="C212" i="53"/>
  <c r="D212" i="53"/>
  <c r="K208" i="53"/>
  <c r="L208" i="53"/>
  <c r="M208" i="53"/>
  <c r="I208" i="53"/>
  <c r="C208" i="53"/>
  <c r="D208" i="53"/>
  <c r="N271" i="53"/>
  <c r="N283" i="53"/>
  <c r="N279" i="53"/>
  <c r="N275" i="53"/>
  <c r="N267" i="53"/>
  <c r="N263" i="53"/>
  <c r="N259" i="53"/>
  <c r="N255" i="53"/>
  <c r="N251" i="53"/>
  <c r="N247" i="53"/>
  <c r="N243" i="53"/>
  <c r="N239" i="53"/>
  <c r="N235" i="53"/>
  <c r="N231" i="53"/>
  <c r="N227" i="53"/>
  <c r="N223" i="53"/>
  <c r="N219" i="53"/>
  <c r="N211" i="53"/>
  <c r="N207" i="53"/>
  <c r="N282" i="53"/>
  <c r="N278" i="53"/>
  <c r="N274" i="53"/>
  <c r="N270" i="53"/>
  <c r="N266" i="53"/>
  <c r="N262" i="53"/>
  <c r="N254" i="53"/>
  <c r="N250" i="53"/>
  <c r="N246" i="53"/>
  <c r="N242" i="53"/>
  <c r="N238" i="53"/>
  <c r="N234" i="53"/>
  <c r="N230" i="53"/>
  <c r="N226" i="53"/>
  <c r="N222" i="53"/>
  <c r="N218" i="53"/>
  <c r="N210" i="53"/>
  <c r="N221" i="53"/>
  <c r="N258" i="53"/>
  <c r="N206" i="53"/>
  <c r="N281" i="53"/>
  <c r="N277" i="53"/>
  <c r="N273" i="53"/>
  <c r="N269" i="53"/>
  <c r="N265" i="53"/>
  <c r="N261" i="53"/>
  <c r="N257" i="53"/>
  <c r="N253" i="53"/>
  <c r="N249" i="53"/>
  <c r="N245" i="53"/>
  <c r="N241" i="53"/>
  <c r="N237" i="53"/>
  <c r="N233" i="53"/>
  <c r="N229" i="53"/>
  <c r="N225" i="53"/>
  <c r="N217" i="53"/>
  <c r="N209" i="53"/>
  <c r="N205" i="53"/>
  <c r="G273" i="53"/>
  <c r="J273" i="53" s="1"/>
  <c r="G271" i="53"/>
  <c r="J271" i="53" s="1"/>
  <c r="G270" i="53"/>
  <c r="J270" i="53" s="1"/>
  <c r="G269" i="53"/>
  <c r="J269" i="53" s="1"/>
  <c r="G267" i="53"/>
  <c r="J267" i="53" s="1"/>
  <c r="G266" i="53"/>
  <c r="J266" i="53" s="1"/>
  <c r="G265" i="53"/>
  <c r="J265" i="53" s="1"/>
  <c r="G263" i="53"/>
  <c r="J263" i="53" s="1"/>
  <c r="G262" i="53"/>
  <c r="J262" i="53" s="1"/>
  <c r="G261" i="53"/>
  <c r="J261" i="53" s="1"/>
  <c r="G259" i="53"/>
  <c r="J259" i="53" s="1"/>
  <c r="G258" i="53"/>
  <c r="J258" i="53" s="1"/>
  <c r="G257" i="53"/>
  <c r="J257" i="53" s="1"/>
  <c r="G255" i="53"/>
  <c r="J255" i="53" s="1"/>
  <c r="G254" i="53"/>
  <c r="J254" i="53" s="1"/>
  <c r="G253" i="53"/>
  <c r="J253" i="53" s="1"/>
  <c r="G251" i="53"/>
  <c r="J251" i="53" s="1"/>
  <c r="G250" i="53"/>
  <c r="J250" i="53" s="1"/>
  <c r="O250" i="53" s="1"/>
  <c r="G249" i="53"/>
  <c r="J249" i="53" s="1"/>
  <c r="G247" i="53"/>
  <c r="J247" i="53" s="1"/>
  <c r="G246" i="53"/>
  <c r="J246" i="53" s="1"/>
  <c r="G245" i="53"/>
  <c r="J245" i="53" s="1"/>
  <c r="G243" i="53"/>
  <c r="J243" i="53" s="1"/>
  <c r="G242" i="53"/>
  <c r="J242" i="53" s="1"/>
  <c r="O242" i="53" s="1"/>
  <c r="G241" i="53"/>
  <c r="J241" i="53" s="1"/>
  <c r="G239" i="53"/>
  <c r="J239" i="53" s="1"/>
  <c r="G238" i="53"/>
  <c r="J238" i="53" s="1"/>
  <c r="G237" i="53"/>
  <c r="J237" i="53" s="1"/>
  <c r="G235" i="53"/>
  <c r="J235" i="53" s="1"/>
  <c r="G234" i="53"/>
  <c r="J234" i="53" s="1"/>
  <c r="O234" i="53" s="1"/>
  <c r="G233" i="53"/>
  <c r="J233" i="53" s="1"/>
  <c r="G231" i="53"/>
  <c r="J231" i="53" s="1"/>
  <c r="G230" i="53"/>
  <c r="J230" i="53" s="1"/>
  <c r="G229" i="53"/>
  <c r="J229" i="53" s="1"/>
  <c r="G227" i="53"/>
  <c r="J227" i="53" s="1"/>
  <c r="G226" i="53"/>
  <c r="J226" i="53" s="1"/>
  <c r="O226" i="53" s="1"/>
  <c r="G225" i="53"/>
  <c r="J225" i="53" s="1"/>
  <c r="G223" i="53"/>
  <c r="J223" i="53" s="1"/>
  <c r="G222" i="53"/>
  <c r="J222" i="53" s="1"/>
  <c r="G221" i="53"/>
  <c r="J221" i="53" s="1"/>
  <c r="O227" i="53" l="1"/>
  <c r="O243" i="53"/>
  <c r="O259" i="53"/>
  <c r="O270" i="53"/>
  <c r="O239" i="53"/>
  <c r="O223" i="53"/>
  <c r="O255" i="53"/>
  <c r="O266" i="53"/>
  <c r="O230" i="53"/>
  <c r="O246" i="53"/>
  <c r="N260" i="53"/>
  <c r="N276" i="53"/>
  <c r="N280" i="53"/>
  <c r="J224" i="53"/>
  <c r="J240" i="53"/>
  <c r="J256" i="53"/>
  <c r="J272" i="53"/>
  <c r="K286" i="55"/>
  <c r="N208" i="53"/>
  <c r="N216" i="53"/>
  <c r="O231" i="53"/>
  <c r="O247" i="53"/>
  <c r="O258" i="53"/>
  <c r="O263" i="53"/>
  <c r="N232" i="53"/>
  <c r="N248" i="53"/>
  <c r="N264" i="53"/>
  <c r="N224" i="53"/>
  <c r="O222" i="53"/>
  <c r="O238" i="53"/>
  <c r="O254" i="53"/>
  <c r="P11" i="54"/>
  <c r="Q284" i="54" s="1"/>
  <c r="P285" i="54"/>
  <c r="J252" i="53"/>
  <c r="N284" i="53"/>
  <c r="N240" i="53"/>
  <c r="N256" i="53"/>
  <c r="N220" i="53"/>
  <c r="J236" i="53"/>
  <c r="J268" i="53"/>
  <c r="N236" i="53"/>
  <c r="N268" i="53"/>
  <c r="Q286" i="55"/>
  <c r="J232" i="53"/>
  <c r="J248" i="53"/>
  <c r="J264" i="53"/>
  <c r="N272" i="53"/>
  <c r="J228" i="53"/>
  <c r="O235" i="53"/>
  <c r="J244" i="53"/>
  <c r="O251" i="53"/>
  <c r="J260" i="53"/>
  <c r="O262" i="53"/>
  <c r="O267" i="53"/>
  <c r="N228" i="53"/>
  <c r="N244" i="53"/>
  <c r="Q285" i="55"/>
  <c r="L284" i="54"/>
  <c r="P284" i="54" s="1"/>
  <c r="O225" i="53"/>
  <c r="O228" i="53" s="1"/>
  <c r="O229" i="53"/>
  <c r="O233" i="53"/>
  <c r="O237" i="53"/>
  <c r="O240" i="53" s="1"/>
  <c r="O241" i="53"/>
  <c r="O245" i="53"/>
  <c r="O249" i="53"/>
  <c r="O253" i="53"/>
  <c r="O257" i="53"/>
  <c r="O260" i="53" s="1"/>
  <c r="O261" i="53"/>
  <c r="O265" i="53"/>
  <c r="O269" i="53"/>
  <c r="O273" i="53"/>
  <c r="O221" i="53"/>
  <c r="O224" i="53" s="1"/>
  <c r="O271" i="53"/>
  <c r="N212" i="53"/>
  <c r="G224" i="53"/>
  <c r="G228" i="53"/>
  <c r="G232" i="53"/>
  <c r="G236" i="53"/>
  <c r="G240" i="53"/>
  <c r="G244" i="53"/>
  <c r="G248" i="53"/>
  <c r="N252" i="53"/>
  <c r="G252" i="53"/>
  <c r="G256" i="53"/>
  <c r="G260" i="53"/>
  <c r="G264" i="53"/>
  <c r="G268" i="53"/>
  <c r="G272" i="53"/>
  <c r="C96" i="53"/>
  <c r="D96" i="53"/>
  <c r="H96" i="53"/>
  <c r="I96" i="53"/>
  <c r="K96" i="53"/>
  <c r="L96" i="53"/>
  <c r="L204" i="53"/>
  <c r="I204" i="53"/>
  <c r="D204" i="53"/>
  <c r="L200" i="53"/>
  <c r="H200" i="53"/>
  <c r="I200" i="53"/>
  <c r="D200" i="53"/>
  <c r="L196" i="53"/>
  <c r="H196" i="53"/>
  <c r="I196" i="53"/>
  <c r="D196" i="53"/>
  <c r="H192" i="53"/>
  <c r="I192" i="53"/>
  <c r="D192" i="53"/>
  <c r="D188" i="53"/>
  <c r="H188" i="53"/>
  <c r="I188" i="53"/>
  <c r="L192" i="53"/>
  <c r="K184" i="53"/>
  <c r="L184" i="53"/>
  <c r="H184" i="53"/>
  <c r="I184" i="53"/>
  <c r="D184" i="53"/>
  <c r="D180" i="53"/>
  <c r="H180" i="53"/>
  <c r="I180" i="53"/>
  <c r="N203" i="53"/>
  <c r="N199" i="53"/>
  <c r="N195" i="53"/>
  <c r="L176" i="53"/>
  <c r="H176" i="53"/>
  <c r="I176" i="53"/>
  <c r="D176" i="53"/>
  <c r="H172" i="53"/>
  <c r="I172" i="53"/>
  <c r="D172" i="53"/>
  <c r="L172" i="53"/>
  <c r="N194" i="53"/>
  <c r="N191" i="53"/>
  <c r="N187" i="53"/>
  <c r="N183" i="53"/>
  <c r="N179" i="53"/>
  <c r="N175" i="53"/>
  <c r="N171" i="53"/>
  <c r="N202" i="53"/>
  <c r="N198" i="53"/>
  <c r="N190" i="53"/>
  <c r="N182" i="53"/>
  <c r="N186" i="53"/>
  <c r="N178" i="53"/>
  <c r="N174" i="53"/>
  <c r="N170" i="53"/>
  <c r="M176" i="53"/>
  <c r="M180" i="53"/>
  <c r="M184" i="53"/>
  <c r="M188" i="53"/>
  <c r="M192" i="53"/>
  <c r="M196" i="53"/>
  <c r="M200" i="53"/>
  <c r="M204" i="53"/>
  <c r="K180" i="53"/>
  <c r="K176" i="53"/>
  <c r="K172" i="53"/>
  <c r="K188" i="53"/>
  <c r="K192" i="53"/>
  <c r="K196" i="53"/>
  <c r="K200" i="53"/>
  <c r="K204" i="53"/>
  <c r="H204" i="53"/>
  <c r="M172" i="53"/>
  <c r="N201" i="53"/>
  <c r="N197" i="53"/>
  <c r="N193" i="53"/>
  <c r="N189" i="53"/>
  <c r="N185" i="53"/>
  <c r="N181" i="53"/>
  <c r="N177" i="53"/>
  <c r="N173" i="53"/>
  <c r="N169" i="53"/>
  <c r="C172" i="53"/>
  <c r="C176" i="53"/>
  <c r="C180" i="53"/>
  <c r="C184" i="53"/>
  <c r="C188" i="53"/>
  <c r="C192" i="53"/>
  <c r="C196" i="53"/>
  <c r="C200" i="53"/>
  <c r="C204" i="53"/>
  <c r="C168" i="53"/>
  <c r="D168" i="53"/>
  <c r="H168" i="53"/>
  <c r="I168" i="53"/>
  <c r="K168" i="53"/>
  <c r="L168" i="53"/>
  <c r="N167" i="53"/>
  <c r="N166" i="53"/>
  <c r="N165" i="53"/>
  <c r="M168" i="53"/>
  <c r="C164" i="53"/>
  <c r="D164" i="53"/>
  <c r="H164" i="53"/>
  <c r="I164" i="53"/>
  <c r="L164" i="53"/>
  <c r="N163" i="53"/>
  <c r="M164" i="53"/>
  <c r="K164" i="53"/>
  <c r="N162" i="53"/>
  <c r="N161" i="53"/>
  <c r="D160" i="53"/>
  <c r="I160" i="53"/>
  <c r="L160" i="53"/>
  <c r="N159" i="53"/>
  <c r="N158" i="53"/>
  <c r="N157" i="53"/>
  <c r="H160" i="53"/>
  <c r="K160" i="53"/>
  <c r="M160" i="53"/>
  <c r="C160" i="53"/>
  <c r="C156" i="53"/>
  <c r="D156" i="53"/>
  <c r="I156" i="53"/>
  <c r="K156" i="53"/>
  <c r="L156" i="53"/>
  <c r="N153" i="53"/>
  <c r="N154" i="53"/>
  <c r="N155" i="53"/>
  <c r="M156" i="53"/>
  <c r="H156" i="53"/>
  <c r="C152" i="53"/>
  <c r="D152" i="53"/>
  <c r="I152" i="53"/>
  <c r="L152" i="53"/>
  <c r="N151" i="53"/>
  <c r="N150" i="53"/>
  <c r="K152" i="53"/>
  <c r="N149" i="53"/>
  <c r="H152" i="53"/>
  <c r="M152" i="53"/>
  <c r="C148" i="53"/>
  <c r="D148" i="53"/>
  <c r="I148" i="53"/>
  <c r="L148" i="53"/>
  <c r="N147" i="53"/>
  <c r="N146" i="53"/>
  <c r="H148" i="53"/>
  <c r="K148" i="53"/>
  <c r="M148" i="53"/>
  <c r="N145" i="53"/>
  <c r="K120" i="53"/>
  <c r="L120" i="53"/>
  <c r="H120" i="53"/>
  <c r="I120" i="53"/>
  <c r="D120" i="53"/>
  <c r="C120" i="53"/>
  <c r="K144" i="53"/>
  <c r="L144" i="53"/>
  <c r="I144" i="53"/>
  <c r="C144" i="53"/>
  <c r="D144" i="53"/>
  <c r="N143" i="53"/>
  <c r="N142" i="53"/>
  <c r="H144" i="53"/>
  <c r="N141" i="53"/>
  <c r="M144" i="53"/>
  <c r="K140" i="53"/>
  <c r="L140" i="53"/>
  <c r="H140" i="53"/>
  <c r="I140" i="53"/>
  <c r="C140" i="53"/>
  <c r="D140" i="53"/>
  <c r="N137" i="53"/>
  <c r="N138" i="53"/>
  <c r="N139" i="53"/>
  <c r="M140" i="53"/>
  <c r="C136" i="53"/>
  <c r="D136" i="53"/>
  <c r="H136" i="53"/>
  <c r="I136" i="53"/>
  <c r="K136" i="53"/>
  <c r="L136" i="53"/>
  <c r="N135" i="53"/>
  <c r="N134" i="53"/>
  <c r="M136" i="53"/>
  <c r="N133" i="53"/>
  <c r="C132" i="53"/>
  <c r="D132" i="53"/>
  <c r="H132" i="53"/>
  <c r="I132" i="53"/>
  <c r="K132" i="53"/>
  <c r="L132" i="53"/>
  <c r="N131" i="53"/>
  <c r="N130" i="53"/>
  <c r="N129" i="53"/>
  <c r="M132" i="53"/>
  <c r="C128" i="53"/>
  <c r="D128" i="53"/>
  <c r="H128" i="53"/>
  <c r="I128" i="53"/>
  <c r="K128" i="53"/>
  <c r="L128" i="53"/>
  <c r="N127" i="53"/>
  <c r="N126" i="53"/>
  <c r="M128" i="53"/>
  <c r="N125" i="53"/>
  <c r="C124" i="53"/>
  <c r="D124" i="53"/>
  <c r="I124" i="53"/>
  <c r="K124" i="53"/>
  <c r="L124" i="53"/>
  <c r="N123" i="53"/>
  <c r="N122" i="53"/>
  <c r="M124" i="53"/>
  <c r="N121" i="53"/>
  <c r="N119" i="53"/>
  <c r="N118" i="53"/>
  <c r="M120" i="53"/>
  <c r="N117" i="53"/>
  <c r="O244" i="53" l="1"/>
  <c r="O256" i="53"/>
  <c r="O264" i="53"/>
  <c r="O232" i="53"/>
  <c r="N184" i="53"/>
  <c r="N204" i="53"/>
  <c r="O252" i="53"/>
  <c r="O248" i="53"/>
  <c r="N188" i="53"/>
  <c r="O268" i="53"/>
  <c r="N172" i="53"/>
  <c r="N180" i="53"/>
  <c r="N196" i="53"/>
  <c r="N152" i="53"/>
  <c r="N200" i="53"/>
  <c r="N140" i="53"/>
  <c r="N144" i="53"/>
  <c r="O236" i="53"/>
  <c r="N176" i="53"/>
  <c r="N192" i="53"/>
  <c r="N124" i="53"/>
  <c r="N132" i="53"/>
  <c r="N168" i="53"/>
  <c r="N120" i="53"/>
  <c r="N128" i="53"/>
  <c r="N136" i="53"/>
  <c r="N148" i="53"/>
  <c r="N156" i="53"/>
  <c r="N164" i="53"/>
  <c r="M286" i="55"/>
  <c r="N160" i="53"/>
  <c r="O272" i="53"/>
  <c r="C116" i="53"/>
  <c r="D116" i="53"/>
  <c r="I116" i="53"/>
  <c r="K116" i="53"/>
  <c r="L116" i="53"/>
  <c r="N114" i="53"/>
  <c r="N115" i="53"/>
  <c r="N113" i="53"/>
  <c r="H116" i="53"/>
  <c r="M116" i="53"/>
  <c r="K112" i="53"/>
  <c r="L112" i="53"/>
  <c r="I112" i="53"/>
  <c r="C112" i="53"/>
  <c r="D112" i="53"/>
  <c r="N111" i="53"/>
  <c r="N110" i="53"/>
  <c r="M112" i="53"/>
  <c r="H112" i="53"/>
  <c r="N109" i="53"/>
  <c r="D108" i="53"/>
  <c r="H108" i="53"/>
  <c r="I108" i="53"/>
  <c r="K108" i="53"/>
  <c r="L108" i="53"/>
  <c r="N107" i="53"/>
  <c r="N106" i="53"/>
  <c r="N105" i="53"/>
  <c r="M108" i="53"/>
  <c r="C108" i="53"/>
  <c r="K104" i="53"/>
  <c r="L104" i="53"/>
  <c r="H104" i="53"/>
  <c r="I104" i="53"/>
  <c r="C104" i="53"/>
  <c r="D104" i="53"/>
  <c r="N101" i="53"/>
  <c r="N102" i="53"/>
  <c r="N103" i="53"/>
  <c r="M104" i="53"/>
  <c r="D100" i="53"/>
  <c r="H100" i="53"/>
  <c r="I100" i="53"/>
  <c r="K100" i="53"/>
  <c r="L100" i="53"/>
  <c r="N99" i="53"/>
  <c r="N98" i="53"/>
  <c r="N97" i="53"/>
  <c r="M100" i="53"/>
  <c r="C100" i="53"/>
  <c r="N94" i="53"/>
  <c r="N95" i="53"/>
  <c r="N93" i="53"/>
  <c r="G95" i="53"/>
  <c r="J95" i="53" s="1"/>
  <c r="M96" i="53"/>
  <c r="D92" i="53"/>
  <c r="H92" i="53"/>
  <c r="I92" i="53"/>
  <c r="K92" i="53"/>
  <c r="L92" i="53"/>
  <c r="N90" i="53"/>
  <c r="N91" i="53"/>
  <c r="N89" i="53"/>
  <c r="M92" i="53"/>
  <c r="N86" i="53"/>
  <c r="N87" i="53"/>
  <c r="L88" i="53"/>
  <c r="M88" i="53"/>
  <c r="H88" i="53"/>
  <c r="I88" i="53"/>
  <c r="D88" i="53"/>
  <c r="C88" i="53"/>
  <c r="N85" i="53"/>
  <c r="N69" i="53"/>
  <c r="N70" i="53"/>
  <c r="N71" i="53"/>
  <c r="N65" i="53"/>
  <c r="N66" i="53"/>
  <c r="N67" i="53"/>
  <c r="K32" i="53"/>
  <c r="L32" i="53"/>
  <c r="M32" i="53"/>
  <c r="H32" i="53"/>
  <c r="I32" i="53"/>
  <c r="M72" i="53"/>
  <c r="K72" i="53"/>
  <c r="H72" i="53"/>
  <c r="I72" i="53"/>
  <c r="C72" i="53"/>
  <c r="D72" i="53"/>
  <c r="K84" i="53"/>
  <c r="H84" i="53"/>
  <c r="I84" i="53"/>
  <c r="C84" i="53"/>
  <c r="D84" i="53"/>
  <c r="K80" i="53"/>
  <c r="H80" i="53"/>
  <c r="I80" i="53"/>
  <c r="C80" i="53"/>
  <c r="D80" i="53"/>
  <c r="K76" i="53"/>
  <c r="H76" i="53"/>
  <c r="I76" i="53"/>
  <c r="C76" i="53"/>
  <c r="D76" i="53"/>
  <c r="M68" i="53"/>
  <c r="K68" i="53"/>
  <c r="H68" i="53"/>
  <c r="I68" i="53"/>
  <c r="C68" i="53"/>
  <c r="D68" i="53"/>
  <c r="K64" i="53"/>
  <c r="L64" i="53"/>
  <c r="M64" i="53"/>
  <c r="H64" i="53"/>
  <c r="I64" i="53"/>
  <c r="C64" i="53"/>
  <c r="D64" i="53"/>
  <c r="K60" i="53"/>
  <c r="L60" i="53"/>
  <c r="M60" i="53"/>
  <c r="I60" i="53"/>
  <c r="H60" i="53"/>
  <c r="C60" i="53"/>
  <c r="D60" i="53"/>
  <c r="K56" i="53"/>
  <c r="L56" i="53"/>
  <c r="M56" i="53"/>
  <c r="H56" i="53"/>
  <c r="I56" i="53"/>
  <c r="C56" i="53"/>
  <c r="D56" i="53"/>
  <c r="K52" i="53"/>
  <c r="L52" i="53"/>
  <c r="M52" i="53"/>
  <c r="H52" i="53"/>
  <c r="I52" i="53"/>
  <c r="C52" i="53"/>
  <c r="D52" i="53"/>
  <c r="K48" i="53"/>
  <c r="L48" i="53"/>
  <c r="M48" i="53"/>
  <c r="H48" i="53"/>
  <c r="I48" i="53"/>
  <c r="C48" i="53"/>
  <c r="D48" i="53"/>
  <c r="K44" i="53"/>
  <c r="L44" i="53"/>
  <c r="M44" i="53"/>
  <c r="H44" i="53"/>
  <c r="I44" i="53"/>
  <c r="C44" i="53"/>
  <c r="D44" i="53"/>
  <c r="K40" i="53"/>
  <c r="L40" i="53"/>
  <c r="M40" i="53"/>
  <c r="H40" i="53"/>
  <c r="I40" i="53"/>
  <c r="C40" i="53"/>
  <c r="D40" i="53"/>
  <c r="H36" i="53"/>
  <c r="I36" i="53"/>
  <c r="K36" i="53"/>
  <c r="L36" i="53"/>
  <c r="C36" i="53"/>
  <c r="D36" i="53"/>
  <c r="G5" i="53"/>
  <c r="J5" i="53" s="1"/>
  <c r="G6" i="53"/>
  <c r="J6" i="53" s="1"/>
  <c r="G7" i="53"/>
  <c r="J7" i="53" s="1"/>
  <c r="C32" i="53"/>
  <c r="D32" i="53"/>
  <c r="K28" i="53"/>
  <c r="L28" i="53"/>
  <c r="M28" i="53"/>
  <c r="H28" i="53"/>
  <c r="I28" i="53"/>
  <c r="C28" i="53"/>
  <c r="D28" i="53"/>
  <c r="K24" i="53"/>
  <c r="L24" i="53"/>
  <c r="M24" i="53"/>
  <c r="H24" i="53"/>
  <c r="I24" i="53"/>
  <c r="C24" i="53"/>
  <c r="D24" i="53"/>
  <c r="K20" i="53"/>
  <c r="L20" i="53"/>
  <c r="M20" i="53"/>
  <c r="H20" i="53"/>
  <c r="I20" i="53"/>
  <c r="C20" i="53"/>
  <c r="D20" i="53"/>
  <c r="K16" i="53"/>
  <c r="L16" i="53"/>
  <c r="M16" i="53"/>
  <c r="H16" i="53"/>
  <c r="I16" i="53"/>
  <c r="C16" i="53"/>
  <c r="D16" i="53"/>
  <c r="K12" i="53"/>
  <c r="L12" i="53"/>
  <c r="M12" i="53"/>
  <c r="H12" i="53"/>
  <c r="I12" i="53"/>
  <c r="C12" i="53"/>
  <c r="D12" i="53"/>
  <c r="K8" i="53"/>
  <c r="L8" i="53"/>
  <c r="M8" i="53"/>
  <c r="H8" i="53"/>
  <c r="I8" i="53"/>
  <c r="C8" i="53"/>
  <c r="D8" i="53"/>
  <c r="N82" i="53"/>
  <c r="N78" i="53"/>
  <c r="N74" i="53"/>
  <c r="N62" i="53"/>
  <c r="N58" i="53"/>
  <c r="N54" i="53"/>
  <c r="N50" i="53"/>
  <c r="N46" i="53"/>
  <c r="G46" i="53"/>
  <c r="J46" i="53" s="1"/>
  <c r="N42" i="53"/>
  <c r="N38" i="53"/>
  <c r="G38" i="53"/>
  <c r="J38" i="53" s="1"/>
  <c r="N34" i="53"/>
  <c r="N30" i="53"/>
  <c r="N26" i="53"/>
  <c r="N22" i="53"/>
  <c r="N18" i="53"/>
  <c r="N14" i="53"/>
  <c r="N10" i="53"/>
  <c r="N6" i="53"/>
  <c r="N51" i="53"/>
  <c r="N47" i="53"/>
  <c r="N53" i="53"/>
  <c r="G53" i="53"/>
  <c r="N83" i="53"/>
  <c r="G83" i="53"/>
  <c r="J83" i="53" s="1"/>
  <c r="N79" i="53"/>
  <c r="J79" i="53"/>
  <c r="G79" i="53"/>
  <c r="N75" i="53"/>
  <c r="G75" i="53"/>
  <c r="J75" i="53" s="1"/>
  <c r="G71" i="53"/>
  <c r="J71" i="53" s="1"/>
  <c r="G67" i="53"/>
  <c r="J67" i="53" s="1"/>
  <c r="N63" i="53"/>
  <c r="G63" i="53"/>
  <c r="J63" i="53" s="1"/>
  <c r="N59" i="53"/>
  <c r="G59" i="53"/>
  <c r="J59" i="53" s="1"/>
  <c r="N55" i="53"/>
  <c r="G55" i="53"/>
  <c r="J55" i="53" s="1"/>
  <c r="N43" i="53"/>
  <c r="G43" i="53"/>
  <c r="J43" i="53" s="1"/>
  <c r="N39" i="53"/>
  <c r="G39" i="53"/>
  <c r="J39" i="53" s="1"/>
  <c r="N35" i="53"/>
  <c r="G35" i="53"/>
  <c r="J35" i="53" s="1"/>
  <c r="N31" i="53"/>
  <c r="G31" i="53"/>
  <c r="J31" i="53" s="1"/>
  <c r="N27" i="53"/>
  <c r="G27" i="53"/>
  <c r="J27" i="53" s="1"/>
  <c r="N23" i="53"/>
  <c r="G23" i="53"/>
  <c r="J23" i="53" s="1"/>
  <c r="N19" i="53"/>
  <c r="G19" i="53"/>
  <c r="J19" i="53" s="1"/>
  <c r="N15" i="53"/>
  <c r="G15" i="53"/>
  <c r="J15" i="53" s="1"/>
  <c r="N11" i="53"/>
  <c r="G11" i="53"/>
  <c r="J11" i="53" s="1"/>
  <c r="N7" i="53"/>
  <c r="J77" i="53"/>
  <c r="N45" i="53"/>
  <c r="N81" i="53"/>
  <c r="N84" i="53" s="1"/>
  <c r="N77" i="53"/>
  <c r="N73" i="53"/>
  <c r="N61" i="53"/>
  <c r="N57" i="53"/>
  <c r="N49" i="53"/>
  <c r="N41" i="53"/>
  <c r="N37" i="53"/>
  <c r="N33" i="53"/>
  <c r="N29" i="53"/>
  <c r="N25" i="53"/>
  <c r="N21" i="53"/>
  <c r="N17" i="53"/>
  <c r="N13" i="53"/>
  <c r="N16" i="53" s="1"/>
  <c r="N9" i="53"/>
  <c r="N5" i="53"/>
  <c r="M36" i="53"/>
  <c r="L84" i="53"/>
  <c r="L80" i="53"/>
  <c r="L76" i="53"/>
  <c r="L72" i="53"/>
  <c r="L68" i="53"/>
  <c r="M76" i="53"/>
  <c r="M80" i="53"/>
  <c r="M84" i="53"/>
  <c r="J86" i="53"/>
  <c r="G9" i="53"/>
  <c r="J9" i="53" s="1"/>
  <c r="G10" i="53"/>
  <c r="J10" i="53" s="1"/>
  <c r="G13" i="53"/>
  <c r="J13" i="53" s="1"/>
  <c r="G14" i="53"/>
  <c r="J14" i="53" s="1"/>
  <c r="G17" i="53"/>
  <c r="J17" i="53" s="1"/>
  <c r="G18" i="53"/>
  <c r="J18" i="53" s="1"/>
  <c r="G21" i="53"/>
  <c r="J21" i="53" s="1"/>
  <c r="G22" i="53"/>
  <c r="J22" i="53" s="1"/>
  <c r="G25" i="53"/>
  <c r="J25" i="53" s="1"/>
  <c r="G26" i="53"/>
  <c r="J26" i="53" s="1"/>
  <c r="G29" i="53"/>
  <c r="G30" i="53"/>
  <c r="J30" i="53" s="1"/>
  <c r="G33" i="53"/>
  <c r="J33" i="53" s="1"/>
  <c r="G34" i="53"/>
  <c r="J34" i="53" s="1"/>
  <c r="G37" i="53"/>
  <c r="J37" i="53" s="1"/>
  <c r="G41" i="53"/>
  <c r="J41" i="53" s="1"/>
  <c r="G42" i="53"/>
  <c r="J42" i="53" s="1"/>
  <c r="G45" i="53"/>
  <c r="G47" i="53"/>
  <c r="J47" i="53" s="1"/>
  <c r="G49" i="53"/>
  <c r="J49" i="53" s="1"/>
  <c r="G50" i="53"/>
  <c r="J50" i="53" s="1"/>
  <c r="G51" i="53"/>
  <c r="J51" i="53" s="1"/>
  <c r="G54" i="53"/>
  <c r="J54" i="53" s="1"/>
  <c r="G57" i="53"/>
  <c r="J57" i="53" s="1"/>
  <c r="G58" i="53"/>
  <c r="J58" i="53" s="1"/>
  <c r="G61" i="53"/>
  <c r="J61" i="53" s="1"/>
  <c r="G62" i="53"/>
  <c r="J62" i="53" s="1"/>
  <c r="G65" i="53"/>
  <c r="J65" i="53" s="1"/>
  <c r="G66" i="53"/>
  <c r="J66" i="53" s="1"/>
  <c r="G69" i="53"/>
  <c r="J69" i="53" s="1"/>
  <c r="G70" i="53"/>
  <c r="J70" i="53" s="1"/>
  <c r="G73" i="53"/>
  <c r="J73" i="53" s="1"/>
  <c r="G74" i="53"/>
  <c r="J74" i="53" s="1"/>
  <c r="G77" i="53"/>
  <c r="G78" i="53"/>
  <c r="J78" i="53" s="1"/>
  <c r="G81" i="53"/>
  <c r="J81" i="53" s="1"/>
  <c r="G82" i="53"/>
  <c r="J82" i="53" s="1"/>
  <c r="G85" i="53"/>
  <c r="J85" i="53" s="1"/>
  <c r="G87" i="53"/>
  <c r="J87" i="53" s="1"/>
  <c r="G89" i="53"/>
  <c r="J89" i="53" s="1"/>
  <c r="O89" i="53" s="1"/>
  <c r="G90" i="53"/>
  <c r="J90" i="53" s="1"/>
  <c r="G91" i="53"/>
  <c r="J91" i="53" s="1"/>
  <c r="G93" i="53"/>
  <c r="G94" i="53"/>
  <c r="J94" i="53" s="1"/>
  <c r="O94" i="53" s="1"/>
  <c r="G97" i="53"/>
  <c r="J97" i="53" s="1"/>
  <c r="G98" i="53"/>
  <c r="J98" i="53" s="1"/>
  <c r="G99" i="53"/>
  <c r="J99" i="53" s="1"/>
  <c r="O99" i="53" s="1"/>
  <c r="G101" i="53"/>
  <c r="J101" i="53" s="1"/>
  <c r="G102" i="53"/>
  <c r="J102" i="53" s="1"/>
  <c r="G103" i="53"/>
  <c r="J103" i="53" s="1"/>
  <c r="G105" i="53"/>
  <c r="J105" i="53" s="1"/>
  <c r="G106" i="53"/>
  <c r="J106" i="53" s="1"/>
  <c r="G107" i="53"/>
  <c r="J107" i="53" s="1"/>
  <c r="G109" i="53"/>
  <c r="J109" i="53" s="1"/>
  <c r="G110" i="53"/>
  <c r="G111" i="53"/>
  <c r="J111" i="53" s="1"/>
  <c r="G113" i="53"/>
  <c r="J113" i="53" s="1"/>
  <c r="G114" i="53"/>
  <c r="J114" i="53" s="1"/>
  <c r="G115" i="53"/>
  <c r="J115" i="53" s="1"/>
  <c r="G117" i="53"/>
  <c r="G118" i="53"/>
  <c r="J118" i="53" s="1"/>
  <c r="O118" i="53" s="1"/>
  <c r="G119" i="53"/>
  <c r="J119" i="53" s="1"/>
  <c r="O119" i="53" s="1"/>
  <c r="G121" i="53"/>
  <c r="G122" i="53"/>
  <c r="J122" i="53" s="1"/>
  <c r="O122" i="53" s="1"/>
  <c r="G123" i="53"/>
  <c r="J123" i="53" s="1"/>
  <c r="O123" i="53" s="1"/>
  <c r="G125" i="53"/>
  <c r="G126" i="53"/>
  <c r="J126" i="53" s="1"/>
  <c r="O126" i="53" s="1"/>
  <c r="G127" i="53"/>
  <c r="J127" i="53" s="1"/>
  <c r="O127" i="53" s="1"/>
  <c r="G129" i="53"/>
  <c r="G130" i="53"/>
  <c r="J130" i="53" s="1"/>
  <c r="O130" i="53" s="1"/>
  <c r="G131" i="53"/>
  <c r="J131" i="53" s="1"/>
  <c r="O131" i="53" s="1"/>
  <c r="G133" i="53"/>
  <c r="G134" i="53"/>
  <c r="J134" i="53" s="1"/>
  <c r="O134" i="53" s="1"/>
  <c r="G135" i="53"/>
  <c r="J135" i="53" s="1"/>
  <c r="O135" i="53" s="1"/>
  <c r="G137" i="53"/>
  <c r="G138" i="53"/>
  <c r="J138" i="53" s="1"/>
  <c r="O138" i="53" s="1"/>
  <c r="G139" i="53"/>
  <c r="J139" i="53" s="1"/>
  <c r="O139" i="53" s="1"/>
  <c r="G141" i="53"/>
  <c r="G142" i="53"/>
  <c r="J142" i="53" s="1"/>
  <c r="O142" i="53" s="1"/>
  <c r="G143" i="53"/>
  <c r="J143" i="53" s="1"/>
  <c r="O143" i="53" s="1"/>
  <c r="G145" i="53"/>
  <c r="G146" i="53"/>
  <c r="J146" i="53" s="1"/>
  <c r="O146" i="53" s="1"/>
  <c r="G147" i="53"/>
  <c r="J147" i="53" s="1"/>
  <c r="O147" i="53" s="1"/>
  <c r="G149" i="53"/>
  <c r="G150" i="53"/>
  <c r="J150" i="53" s="1"/>
  <c r="O150" i="53" s="1"/>
  <c r="G151" i="53"/>
  <c r="J151" i="53" s="1"/>
  <c r="O151" i="53" s="1"/>
  <c r="G153" i="53"/>
  <c r="G154" i="53"/>
  <c r="J154" i="53" s="1"/>
  <c r="O154" i="53" s="1"/>
  <c r="G155" i="53"/>
  <c r="J155" i="53" s="1"/>
  <c r="O155" i="53" s="1"/>
  <c r="G157" i="53"/>
  <c r="G158" i="53"/>
  <c r="J158" i="53" s="1"/>
  <c r="O158" i="53" s="1"/>
  <c r="G159" i="53"/>
  <c r="J159" i="53" s="1"/>
  <c r="O159" i="53" s="1"/>
  <c r="G161" i="53"/>
  <c r="G162" i="53"/>
  <c r="J162" i="53" s="1"/>
  <c r="O162" i="53" s="1"/>
  <c r="G163" i="53"/>
  <c r="J163" i="53" s="1"/>
  <c r="O163" i="53" s="1"/>
  <c r="G165" i="53"/>
  <c r="G166" i="53"/>
  <c r="J166" i="53" s="1"/>
  <c r="O166" i="53" s="1"/>
  <c r="G167" i="53"/>
  <c r="J167" i="53" s="1"/>
  <c r="O167" i="53" s="1"/>
  <c r="G169" i="53"/>
  <c r="G170" i="53"/>
  <c r="J170" i="53" s="1"/>
  <c r="O170" i="53" s="1"/>
  <c r="G171" i="53"/>
  <c r="J171" i="53" s="1"/>
  <c r="O171" i="53" s="1"/>
  <c r="G173" i="53"/>
  <c r="G174" i="53"/>
  <c r="J174" i="53" s="1"/>
  <c r="O174" i="53" s="1"/>
  <c r="G175" i="53"/>
  <c r="J175" i="53" s="1"/>
  <c r="O175" i="53" s="1"/>
  <c r="G177" i="53"/>
  <c r="G178" i="53"/>
  <c r="J178" i="53" s="1"/>
  <c r="O178" i="53" s="1"/>
  <c r="G179" i="53"/>
  <c r="J179" i="53" s="1"/>
  <c r="O179" i="53" s="1"/>
  <c r="G181" i="53"/>
  <c r="G182" i="53"/>
  <c r="J182" i="53" s="1"/>
  <c r="O182" i="53" s="1"/>
  <c r="G183" i="53"/>
  <c r="J183" i="53" s="1"/>
  <c r="O183" i="53" s="1"/>
  <c r="G185" i="53"/>
  <c r="G186" i="53"/>
  <c r="J186" i="53" s="1"/>
  <c r="O186" i="53" s="1"/>
  <c r="G187" i="53"/>
  <c r="J187" i="53" s="1"/>
  <c r="O187" i="53" s="1"/>
  <c r="G189" i="53"/>
  <c r="G190" i="53"/>
  <c r="J190" i="53" s="1"/>
  <c r="O190" i="53" s="1"/>
  <c r="G191" i="53"/>
  <c r="J191" i="53" s="1"/>
  <c r="O191" i="53" s="1"/>
  <c r="G193" i="53"/>
  <c r="G194" i="53"/>
  <c r="J194" i="53" s="1"/>
  <c r="O194" i="53" s="1"/>
  <c r="G195" i="53"/>
  <c r="J195" i="53" s="1"/>
  <c r="O195" i="53" s="1"/>
  <c r="G197" i="53"/>
  <c r="G198" i="53"/>
  <c r="J198" i="53" s="1"/>
  <c r="O198" i="53" s="1"/>
  <c r="G199" i="53"/>
  <c r="J199" i="53" s="1"/>
  <c r="O199" i="53" s="1"/>
  <c r="G201" i="53"/>
  <c r="G202" i="53"/>
  <c r="J202" i="53" s="1"/>
  <c r="O202" i="53" s="1"/>
  <c r="G203" i="53"/>
  <c r="J203" i="53" s="1"/>
  <c r="O203" i="53" s="1"/>
  <c r="G205" i="53"/>
  <c r="G206" i="53"/>
  <c r="J206" i="53" s="1"/>
  <c r="O206" i="53" s="1"/>
  <c r="G207" i="53"/>
  <c r="J207" i="53" s="1"/>
  <c r="O207" i="53" s="1"/>
  <c r="G209" i="53"/>
  <c r="G210" i="53"/>
  <c r="J210" i="53" s="1"/>
  <c r="O210" i="53" s="1"/>
  <c r="G211" i="53"/>
  <c r="J211" i="53" s="1"/>
  <c r="O211" i="53" s="1"/>
  <c r="G213" i="53"/>
  <c r="G214" i="53"/>
  <c r="J214" i="53" s="1"/>
  <c r="O214" i="53" s="1"/>
  <c r="G215" i="53"/>
  <c r="J215" i="53" s="1"/>
  <c r="O215" i="53" s="1"/>
  <c r="G217" i="53"/>
  <c r="G218" i="53"/>
  <c r="J218" i="53" s="1"/>
  <c r="O218" i="53" s="1"/>
  <c r="G219" i="53"/>
  <c r="J219" i="53" s="1"/>
  <c r="O219" i="53" s="1"/>
  <c r="G274" i="53"/>
  <c r="G275" i="53"/>
  <c r="J275" i="53" s="1"/>
  <c r="O275" i="53" s="1"/>
  <c r="G277" i="53"/>
  <c r="G278" i="53"/>
  <c r="J278" i="53" s="1"/>
  <c r="O278" i="53" s="1"/>
  <c r="G279" i="53"/>
  <c r="J279" i="53" s="1"/>
  <c r="O279" i="53" s="1"/>
  <c r="G281" i="53"/>
  <c r="G282" i="53"/>
  <c r="J282" i="53" s="1"/>
  <c r="O282" i="53" s="1"/>
  <c r="G283" i="53"/>
  <c r="J283" i="53" s="1"/>
  <c r="O283" i="53" s="1"/>
  <c r="W16" i="44"/>
  <c r="W18" i="44" s="1"/>
  <c r="Y33" i="44"/>
  <c r="O103" i="53" l="1"/>
  <c r="O98" i="53"/>
  <c r="O38" i="53"/>
  <c r="O101" i="53"/>
  <c r="O86" i="53"/>
  <c r="O46" i="53"/>
  <c r="N28" i="53"/>
  <c r="N92" i="53"/>
  <c r="O97" i="53"/>
  <c r="G32" i="53"/>
  <c r="J32" i="53" s="1"/>
  <c r="O17" i="53"/>
  <c r="O26" i="53"/>
  <c r="O10" i="53"/>
  <c r="N80" i="53"/>
  <c r="N8" i="53"/>
  <c r="O74" i="53"/>
  <c r="O50" i="53"/>
  <c r="N52" i="53"/>
  <c r="J116" i="53"/>
  <c r="O107" i="53"/>
  <c r="O102" i="53"/>
  <c r="G80" i="53"/>
  <c r="O51" i="53"/>
  <c r="N12" i="53"/>
  <c r="N100" i="53"/>
  <c r="N108" i="53"/>
  <c r="N116" i="53"/>
  <c r="O82" i="53"/>
  <c r="O58" i="53"/>
  <c r="G48" i="53"/>
  <c r="J48" i="53" s="1"/>
  <c r="O34" i="53"/>
  <c r="O18" i="53"/>
  <c r="O83" i="53"/>
  <c r="O42" i="53"/>
  <c r="J36" i="53"/>
  <c r="N48" i="53"/>
  <c r="N32" i="53"/>
  <c r="N112" i="53"/>
  <c r="O78" i="53"/>
  <c r="O54" i="53"/>
  <c r="O47" i="53"/>
  <c r="O30" i="53"/>
  <c r="O14" i="53"/>
  <c r="G56" i="53"/>
  <c r="J56" i="53" s="1"/>
  <c r="N24" i="53"/>
  <c r="N44" i="53"/>
  <c r="N60" i="53"/>
  <c r="O7" i="53"/>
  <c r="O85" i="53"/>
  <c r="J80" i="53"/>
  <c r="O80" i="53" s="1"/>
  <c r="N76" i="53"/>
  <c r="N20" i="53"/>
  <c r="N40" i="53"/>
  <c r="N56" i="53"/>
  <c r="K285" i="53"/>
  <c r="O95" i="53"/>
  <c r="O15" i="53"/>
  <c r="O23" i="53"/>
  <c r="O31" i="53"/>
  <c r="O39" i="53"/>
  <c r="O55" i="53"/>
  <c r="O63" i="53"/>
  <c r="O75" i="53"/>
  <c r="I285" i="53"/>
  <c r="O105" i="53"/>
  <c r="O73" i="53"/>
  <c r="N36" i="53"/>
  <c r="O36" i="53" s="1"/>
  <c r="G8" i="53"/>
  <c r="J8" i="53" s="1"/>
  <c r="M285" i="53"/>
  <c r="Q288" i="53" s="1"/>
  <c r="D285" i="53"/>
  <c r="O109" i="53"/>
  <c r="O62" i="53"/>
  <c r="O41" i="53"/>
  <c r="O22" i="53"/>
  <c r="O6" i="53"/>
  <c r="O11" i="53"/>
  <c r="O19" i="53"/>
  <c r="O27" i="53"/>
  <c r="O35" i="53"/>
  <c r="O43" i="53"/>
  <c r="O59" i="53"/>
  <c r="N68" i="53"/>
  <c r="N96" i="53"/>
  <c r="N104" i="53"/>
  <c r="H285" i="53"/>
  <c r="J281" i="53"/>
  <c r="G284" i="53"/>
  <c r="J277" i="53"/>
  <c r="G280" i="53"/>
  <c r="J274" i="53"/>
  <c r="G276" i="53"/>
  <c r="J201" i="53"/>
  <c r="O201" i="53" s="1"/>
  <c r="O204" i="53" s="1"/>
  <c r="G204" i="53"/>
  <c r="J204" i="53" s="1"/>
  <c r="J197" i="53"/>
  <c r="O197" i="53" s="1"/>
  <c r="O200" i="53" s="1"/>
  <c r="G200" i="53"/>
  <c r="J200" i="53" s="1"/>
  <c r="J193" i="53"/>
  <c r="O193" i="53" s="1"/>
  <c r="G196" i="53"/>
  <c r="J196" i="53" s="1"/>
  <c r="O196" i="53" s="1"/>
  <c r="J189" i="53"/>
  <c r="O189" i="53" s="1"/>
  <c r="O192" i="53" s="1"/>
  <c r="G192" i="53"/>
  <c r="J192" i="53" s="1"/>
  <c r="J185" i="53"/>
  <c r="O185" i="53" s="1"/>
  <c r="G188" i="53"/>
  <c r="J188" i="53" s="1"/>
  <c r="O188" i="53" s="1"/>
  <c r="J181" i="53"/>
  <c r="O181" i="53" s="1"/>
  <c r="O184" i="53" s="1"/>
  <c r="G184" i="53"/>
  <c r="J184" i="53" s="1"/>
  <c r="J177" i="53"/>
  <c r="O177" i="53" s="1"/>
  <c r="O180" i="53" s="1"/>
  <c r="G180" i="53"/>
  <c r="J180" i="53" s="1"/>
  <c r="J173" i="53"/>
  <c r="O173" i="53" s="1"/>
  <c r="O176" i="53" s="1"/>
  <c r="G176" i="53"/>
  <c r="J176" i="53" s="1"/>
  <c r="J169" i="53"/>
  <c r="O169" i="53" s="1"/>
  <c r="G172" i="53"/>
  <c r="J172" i="53" s="1"/>
  <c r="O172" i="53" s="1"/>
  <c r="J161" i="53"/>
  <c r="O161" i="53" s="1"/>
  <c r="O164" i="53" s="1"/>
  <c r="G164" i="53"/>
  <c r="J164" i="53" s="1"/>
  <c r="J157" i="53"/>
  <c r="O157" i="53" s="1"/>
  <c r="O160" i="53" s="1"/>
  <c r="G160" i="53"/>
  <c r="J160" i="53" s="1"/>
  <c r="J149" i="53"/>
  <c r="O149" i="53" s="1"/>
  <c r="O152" i="53" s="1"/>
  <c r="G152" i="53"/>
  <c r="J152" i="53" s="1"/>
  <c r="J145" i="53"/>
  <c r="G148" i="53"/>
  <c r="J141" i="53"/>
  <c r="O141" i="53" s="1"/>
  <c r="O144" i="53" s="1"/>
  <c r="G144" i="53"/>
  <c r="J144" i="53" s="1"/>
  <c r="J137" i="53"/>
  <c r="O137" i="53" s="1"/>
  <c r="G140" i="53"/>
  <c r="J140" i="53" s="1"/>
  <c r="O140" i="53" s="1"/>
  <c r="J133" i="53"/>
  <c r="O133" i="53" s="1"/>
  <c r="O136" i="53" s="1"/>
  <c r="G136" i="53"/>
  <c r="J136" i="53" s="1"/>
  <c r="J129" i="53"/>
  <c r="G132" i="53"/>
  <c r="J125" i="53"/>
  <c r="O125" i="53" s="1"/>
  <c r="O128" i="53" s="1"/>
  <c r="G128" i="53"/>
  <c r="J128" i="53" s="1"/>
  <c r="G120" i="53"/>
  <c r="J120" i="53" s="1"/>
  <c r="J117" i="53"/>
  <c r="O117" i="53" s="1"/>
  <c r="O120" i="53" s="1"/>
  <c r="J93" i="53"/>
  <c r="O93" i="53" s="1"/>
  <c r="G96" i="53"/>
  <c r="J96" i="53" s="1"/>
  <c r="G220" i="53"/>
  <c r="G216" i="53"/>
  <c r="G212" i="53"/>
  <c r="J212" i="53" s="1"/>
  <c r="O212" i="53" s="1"/>
  <c r="G208" i="53"/>
  <c r="J208" i="53" s="1"/>
  <c r="G168" i="53"/>
  <c r="J168" i="53" s="1"/>
  <c r="G156" i="53"/>
  <c r="J156" i="53" s="1"/>
  <c r="G124" i="53"/>
  <c r="J124" i="53" s="1"/>
  <c r="J45" i="53"/>
  <c r="O45" i="53" s="1"/>
  <c r="J29" i="53"/>
  <c r="O29" i="53" s="1"/>
  <c r="J217" i="53"/>
  <c r="J213" i="53"/>
  <c r="J209" i="53"/>
  <c r="O209" i="53" s="1"/>
  <c r="J205" i="53"/>
  <c r="O205" i="53" s="1"/>
  <c r="O208" i="53" s="1"/>
  <c r="J165" i="53"/>
  <c r="O165" i="53" s="1"/>
  <c r="O168" i="53" s="1"/>
  <c r="J153" i="53"/>
  <c r="O153" i="53" s="1"/>
  <c r="O156" i="53" s="1"/>
  <c r="J121" i="53"/>
  <c r="O121" i="53" s="1"/>
  <c r="O124" i="53" s="1"/>
  <c r="O79" i="53"/>
  <c r="J53" i="53"/>
  <c r="O53" i="53" s="1"/>
  <c r="G24" i="53"/>
  <c r="J24" i="53" s="1"/>
  <c r="G28" i="53"/>
  <c r="J28" i="53" s="1"/>
  <c r="G20" i="53"/>
  <c r="J20" i="53" s="1"/>
  <c r="G36" i="53"/>
  <c r="G40" i="53"/>
  <c r="J40" i="53" s="1"/>
  <c r="G44" i="53"/>
  <c r="J44" i="53"/>
  <c r="G52" i="53"/>
  <c r="J52" i="53" s="1"/>
  <c r="G60" i="53"/>
  <c r="J60" i="53" s="1"/>
  <c r="G64" i="53"/>
  <c r="J64" i="53" s="1"/>
  <c r="N64" i="53"/>
  <c r="G68" i="53"/>
  <c r="J68" i="53" s="1"/>
  <c r="G76" i="53"/>
  <c r="J76" i="53" s="1"/>
  <c r="G84" i="53"/>
  <c r="J84" i="53" s="1"/>
  <c r="O84" i="53" s="1"/>
  <c r="G16" i="53"/>
  <c r="J16" i="53" s="1"/>
  <c r="O16" i="53" s="1"/>
  <c r="G12" i="53"/>
  <c r="J12" i="53" s="1"/>
  <c r="N88" i="53"/>
  <c r="G92" i="53"/>
  <c r="J92" i="53" s="1"/>
  <c r="G100" i="53"/>
  <c r="J100" i="53" s="1"/>
  <c r="G104" i="53"/>
  <c r="J104" i="53" s="1"/>
  <c r="G108" i="53"/>
  <c r="J108" i="53" s="1"/>
  <c r="J110" i="53"/>
  <c r="O110" i="53" s="1"/>
  <c r="G112" i="53"/>
  <c r="J112" i="53" s="1"/>
  <c r="O113" i="53"/>
  <c r="G116" i="53"/>
  <c r="O115" i="53"/>
  <c r="O114" i="53"/>
  <c r="O111" i="53"/>
  <c r="O106" i="53"/>
  <c r="O91" i="53"/>
  <c r="O90" i="53"/>
  <c r="G88" i="53"/>
  <c r="J88" i="53" s="1"/>
  <c r="O87" i="53"/>
  <c r="N72" i="53"/>
  <c r="G72" i="53"/>
  <c r="J72" i="53" s="1"/>
  <c r="O71" i="53"/>
  <c r="O70" i="53"/>
  <c r="O67" i="53"/>
  <c r="O66" i="53"/>
  <c r="O81" i="53"/>
  <c r="O77" i="53"/>
  <c r="O69" i="53"/>
  <c r="O65" i="53"/>
  <c r="O61" i="53"/>
  <c r="O57" i="53"/>
  <c r="O49" i="53"/>
  <c r="O37" i="53"/>
  <c r="O33" i="53"/>
  <c r="O25" i="53"/>
  <c r="O21" i="53"/>
  <c r="O13" i="53"/>
  <c r="O9" i="53"/>
  <c r="O5" i="53"/>
  <c r="N5" i="45"/>
  <c r="N6" i="45"/>
  <c r="N7" i="45"/>
  <c r="M5" i="45"/>
  <c r="M6" i="45"/>
  <c r="M7" i="45"/>
  <c r="K5" i="45"/>
  <c r="L5" i="45" s="1"/>
  <c r="K6" i="45"/>
  <c r="L6" i="45" s="1"/>
  <c r="K7" i="45"/>
  <c r="L7" i="45" s="1"/>
  <c r="G5" i="45"/>
  <c r="G6" i="45"/>
  <c r="G7" i="45"/>
  <c r="F5" i="45"/>
  <c r="F6" i="45"/>
  <c r="F7" i="45"/>
  <c r="D5" i="45"/>
  <c r="E5" i="45" s="1"/>
  <c r="D6" i="45"/>
  <c r="E6" i="45" s="1"/>
  <c r="D7" i="45"/>
  <c r="E7" i="45" s="1"/>
  <c r="O100" i="53" l="1"/>
  <c r="O28" i="53"/>
  <c r="O52" i="53"/>
  <c r="O44" i="53"/>
  <c r="O112" i="53"/>
  <c r="O76" i="53"/>
  <c r="O60" i="53"/>
  <c r="O8" i="53"/>
  <c r="O64" i="53"/>
  <c r="O104" i="53"/>
  <c r="O32" i="53"/>
  <c r="O68" i="53"/>
  <c r="O48" i="53"/>
  <c r="O20" i="53"/>
  <c r="O56" i="53"/>
  <c r="O96" i="53"/>
  <c r="O12" i="53"/>
  <c r="O40" i="53"/>
  <c r="O24" i="53"/>
  <c r="O88" i="53"/>
  <c r="O108" i="53"/>
  <c r="N285" i="53"/>
  <c r="O213" i="53"/>
  <c r="J216" i="53"/>
  <c r="O216" i="53" s="1"/>
  <c r="J220" i="53"/>
  <c r="O217" i="53"/>
  <c r="O220" i="53" s="1"/>
  <c r="O129" i="53"/>
  <c r="O132" i="53" s="1"/>
  <c r="J132" i="53"/>
  <c r="J148" i="53"/>
  <c r="O145" i="53"/>
  <c r="O148" i="53" s="1"/>
  <c r="O274" i="53"/>
  <c r="O276" i="53" s="1"/>
  <c r="J276" i="53"/>
  <c r="J280" i="53"/>
  <c r="O277" i="53"/>
  <c r="O280" i="53" s="1"/>
  <c r="J284" i="53"/>
  <c r="O281" i="53"/>
  <c r="O284" i="53" s="1"/>
  <c r="O92" i="53"/>
  <c r="O116" i="53"/>
  <c r="G285" i="53"/>
  <c r="N286" i="53"/>
  <c r="P286" i="53" s="1"/>
  <c r="O72" i="53"/>
  <c r="J286" i="53" l="1"/>
  <c r="P284" i="53"/>
  <c r="S284" i="53" l="1"/>
  <c r="P285" i="53"/>
  <c r="S285" i="53" s="1"/>
  <c r="J288" i="53"/>
  <c r="L286" i="53"/>
  <c r="L3" i="44" l="1"/>
  <c r="M48" i="44"/>
  <c r="L4" i="44"/>
  <c r="N48" i="44" l="1"/>
  <c r="L48" i="44"/>
  <c r="K48" i="44"/>
  <c r="J48" i="44"/>
  <c r="I48" i="44"/>
  <c r="F48" i="44"/>
  <c r="E48" i="44"/>
  <c r="D48" i="44"/>
  <c r="C48" i="44"/>
  <c r="B48" i="44"/>
  <c r="G38" i="44"/>
  <c r="R38" i="44" s="1"/>
  <c r="G37" i="44"/>
  <c r="R37" i="44" s="1"/>
  <c r="G36" i="44"/>
  <c r="R36" i="44" s="1"/>
  <c r="L5" i="44"/>
  <c r="R48" i="44" l="1"/>
  <c r="R50" i="44" s="1"/>
  <c r="G48" i="44"/>
  <c r="M31" i="44" l="1"/>
  <c r="B15" i="44" l="1"/>
  <c r="D16" i="44" s="1"/>
  <c r="C15" i="44"/>
  <c r="D15" i="44"/>
  <c r="E15" i="44"/>
  <c r="F15" i="44"/>
  <c r="G15" i="44"/>
  <c r="I15" i="44"/>
  <c r="J15" i="44"/>
  <c r="K15" i="44"/>
  <c r="N15" i="44"/>
  <c r="J16" i="45" l="1"/>
  <c r="N4" i="45"/>
  <c r="N16" i="45" s="1"/>
  <c r="M4" i="45"/>
  <c r="M16" i="45" s="1"/>
  <c r="K4" i="45"/>
  <c r="K16" i="45" s="1"/>
  <c r="C16" i="45"/>
  <c r="G4" i="45"/>
  <c r="G16" i="45" s="1"/>
  <c r="F4" i="45"/>
  <c r="F16" i="45" s="1"/>
  <c r="D4" i="45"/>
  <c r="E4" i="45" s="1"/>
  <c r="E16" i="45" s="1"/>
  <c r="B31" i="44"/>
  <c r="C31" i="44"/>
  <c r="E31" i="44"/>
  <c r="F31" i="44"/>
  <c r="I31" i="44"/>
  <c r="J31" i="44"/>
  <c r="K31" i="44"/>
  <c r="L31" i="44"/>
  <c r="N31" i="44"/>
  <c r="P31" i="44"/>
  <c r="S31" i="44"/>
  <c r="L15" i="44"/>
  <c r="R31" i="44" l="1"/>
  <c r="V31" i="44"/>
  <c r="W31" i="44"/>
  <c r="B19" i="45"/>
  <c r="I19" i="45" s="1"/>
  <c r="L4" i="45"/>
  <c r="L16" i="45" s="1"/>
  <c r="G31" i="44"/>
  <c r="D16" i="45"/>
  <c r="I104" i="43"/>
  <c r="I105" i="43"/>
  <c r="I106" i="43"/>
  <c r="I107" i="43"/>
  <c r="I108" i="43"/>
  <c r="I109" i="43"/>
  <c r="I110" i="43"/>
  <c r="I111" i="43"/>
  <c r="I112" i="43"/>
  <c r="I113" i="43"/>
  <c r="I114" i="43"/>
  <c r="I116" i="43"/>
  <c r="I117" i="43"/>
  <c r="I118" i="43"/>
  <c r="I119" i="43"/>
  <c r="I120" i="43"/>
  <c r="I121" i="43"/>
  <c r="I122" i="43"/>
  <c r="I103" i="43"/>
  <c r="I75" i="43"/>
  <c r="I76" i="43"/>
  <c r="I77" i="43"/>
  <c r="I78" i="43"/>
  <c r="I79" i="43"/>
  <c r="I80" i="43"/>
  <c r="I81" i="43"/>
  <c r="I82" i="43"/>
  <c r="I83" i="43"/>
  <c r="I84" i="43"/>
  <c r="I85" i="43"/>
  <c r="I86" i="43"/>
  <c r="I87" i="43"/>
  <c r="I88" i="43"/>
  <c r="I74" i="43"/>
  <c r="I45" i="43"/>
  <c r="I46" i="43"/>
  <c r="I47" i="43"/>
  <c r="I48" i="43"/>
  <c r="I49" i="43"/>
  <c r="I50" i="43"/>
  <c r="I51" i="43"/>
  <c r="I52" i="43"/>
  <c r="I53" i="43"/>
  <c r="I54" i="43"/>
  <c r="I55" i="43"/>
  <c r="I56" i="43"/>
  <c r="I57" i="43"/>
  <c r="I58" i="43"/>
  <c r="I44" i="43"/>
  <c r="I5" i="43"/>
  <c r="I6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4" i="43"/>
  <c r="L89" i="43"/>
  <c r="L59" i="43"/>
  <c r="L24" i="43"/>
  <c r="L123" i="43"/>
  <c r="J104" i="43"/>
  <c r="J105" i="43"/>
  <c r="J106" i="43"/>
  <c r="J107" i="43"/>
  <c r="J108" i="43"/>
  <c r="J109" i="43"/>
  <c r="J110" i="43"/>
  <c r="J111" i="43"/>
  <c r="J112" i="43"/>
  <c r="J113" i="43"/>
  <c r="J114" i="43"/>
  <c r="J115" i="43"/>
  <c r="J116" i="43"/>
  <c r="J117" i="43"/>
  <c r="J118" i="43"/>
  <c r="J119" i="43"/>
  <c r="J120" i="43"/>
  <c r="J121" i="43"/>
  <c r="J122" i="43"/>
  <c r="J103" i="43"/>
  <c r="J75" i="43"/>
  <c r="J76" i="43"/>
  <c r="J77" i="43"/>
  <c r="J78" i="43"/>
  <c r="J79" i="43"/>
  <c r="J80" i="43"/>
  <c r="J81" i="43"/>
  <c r="J82" i="43"/>
  <c r="J83" i="43"/>
  <c r="J84" i="43"/>
  <c r="J85" i="43"/>
  <c r="J86" i="43"/>
  <c r="J87" i="43"/>
  <c r="J88" i="43"/>
  <c r="J74" i="43"/>
  <c r="J45" i="43"/>
  <c r="J46" i="43"/>
  <c r="J47" i="43"/>
  <c r="J48" i="43"/>
  <c r="J49" i="43"/>
  <c r="J50" i="43"/>
  <c r="J51" i="43"/>
  <c r="J52" i="43"/>
  <c r="J53" i="43"/>
  <c r="J54" i="43"/>
  <c r="J55" i="43"/>
  <c r="J56" i="43"/>
  <c r="J57" i="43"/>
  <c r="J58" i="43"/>
  <c r="J44" i="43"/>
  <c r="J5" i="43"/>
  <c r="J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4" i="43"/>
  <c r="W33" i="44" l="1"/>
  <c r="X31" i="44"/>
  <c r="F19" i="45"/>
  <c r="K21" i="45"/>
  <c r="C19" i="45"/>
  <c r="E19" i="45"/>
  <c r="D19" i="45"/>
  <c r="E33" i="45"/>
  <c r="B33" i="45"/>
  <c r="I33" i="45"/>
  <c r="K24" i="45"/>
  <c r="L21" i="45"/>
  <c r="C33" i="45"/>
  <c r="J59" i="43"/>
  <c r="G21" i="45" l="1"/>
  <c r="D33" i="45"/>
  <c r="M21" i="45"/>
  <c r="N21" i="45"/>
  <c r="P123" i="43"/>
  <c r="O123" i="43"/>
  <c r="I123" i="43"/>
  <c r="H123" i="43"/>
  <c r="G123" i="43"/>
  <c r="D123" i="43"/>
  <c r="C123" i="43"/>
  <c r="J123" i="43" s="1"/>
  <c r="B123" i="43"/>
  <c r="M122" i="43"/>
  <c r="F122" i="43"/>
  <c r="E122" i="43"/>
  <c r="M121" i="43"/>
  <c r="K121" i="43"/>
  <c r="F121" i="43"/>
  <c r="E121" i="43"/>
  <c r="M120" i="43"/>
  <c r="F120" i="43"/>
  <c r="E120" i="43"/>
  <c r="M119" i="43"/>
  <c r="K119" i="43"/>
  <c r="F119" i="43"/>
  <c r="E119" i="43"/>
  <c r="M118" i="43"/>
  <c r="F118" i="43"/>
  <c r="E118" i="43"/>
  <c r="M117" i="43"/>
  <c r="F117" i="43"/>
  <c r="E117" i="43"/>
  <c r="M116" i="43"/>
  <c r="F116" i="43"/>
  <c r="E116" i="43"/>
  <c r="M115" i="43"/>
  <c r="F115" i="43"/>
  <c r="M114" i="43"/>
  <c r="F114" i="43"/>
  <c r="E114" i="43"/>
  <c r="M113" i="43"/>
  <c r="K113" i="43"/>
  <c r="F113" i="43"/>
  <c r="E113" i="43"/>
  <c r="M112" i="43"/>
  <c r="K112" i="43"/>
  <c r="F112" i="43"/>
  <c r="E112" i="43"/>
  <c r="M111" i="43"/>
  <c r="F111" i="43"/>
  <c r="E111" i="43"/>
  <c r="M110" i="43"/>
  <c r="F110" i="43"/>
  <c r="E110" i="43"/>
  <c r="M109" i="43"/>
  <c r="K109" i="43"/>
  <c r="F109" i="43"/>
  <c r="E109" i="43"/>
  <c r="M108" i="43"/>
  <c r="K108" i="43"/>
  <c r="F108" i="43"/>
  <c r="E108" i="43"/>
  <c r="M107" i="43"/>
  <c r="F107" i="43"/>
  <c r="E107" i="43"/>
  <c r="M106" i="43"/>
  <c r="K106" i="43"/>
  <c r="F106" i="43"/>
  <c r="E106" i="43"/>
  <c r="M105" i="43"/>
  <c r="K105" i="43"/>
  <c r="F105" i="43"/>
  <c r="E105" i="43"/>
  <c r="M104" i="43"/>
  <c r="K104" i="43"/>
  <c r="F104" i="43"/>
  <c r="E104" i="43"/>
  <c r="M103" i="43"/>
  <c r="F103" i="43"/>
  <c r="E103" i="43"/>
  <c r="P89" i="43"/>
  <c r="O89" i="43"/>
  <c r="I89" i="43"/>
  <c r="H89" i="43"/>
  <c r="G89" i="43"/>
  <c r="D89" i="43"/>
  <c r="C89" i="43"/>
  <c r="J89" i="43" s="1"/>
  <c r="B89" i="43"/>
  <c r="M88" i="43"/>
  <c r="F88" i="43"/>
  <c r="E88" i="43"/>
  <c r="M87" i="43"/>
  <c r="F87" i="43"/>
  <c r="E87" i="43"/>
  <c r="M86" i="43"/>
  <c r="F86" i="43"/>
  <c r="E86" i="43"/>
  <c r="M85" i="43"/>
  <c r="F85" i="43"/>
  <c r="E85" i="43"/>
  <c r="M84" i="43"/>
  <c r="K84" i="43"/>
  <c r="F84" i="43"/>
  <c r="E84" i="43"/>
  <c r="M83" i="43"/>
  <c r="K83" i="43"/>
  <c r="F83" i="43"/>
  <c r="E83" i="43"/>
  <c r="M82" i="43"/>
  <c r="F82" i="43"/>
  <c r="E82" i="43"/>
  <c r="M81" i="43"/>
  <c r="K81" i="43"/>
  <c r="F81" i="43"/>
  <c r="E81" i="43"/>
  <c r="M80" i="43"/>
  <c r="F80" i="43"/>
  <c r="E80" i="43"/>
  <c r="M79" i="43"/>
  <c r="F79" i="43"/>
  <c r="E79" i="43"/>
  <c r="M78" i="43"/>
  <c r="K78" i="43"/>
  <c r="F78" i="43"/>
  <c r="E78" i="43"/>
  <c r="M77" i="43"/>
  <c r="F77" i="43"/>
  <c r="E77" i="43"/>
  <c r="M76" i="43"/>
  <c r="F76" i="43"/>
  <c r="E76" i="43"/>
  <c r="M75" i="43"/>
  <c r="F75" i="43"/>
  <c r="E75" i="43"/>
  <c r="M74" i="43"/>
  <c r="F74" i="43"/>
  <c r="E74" i="43"/>
  <c r="P59" i="43"/>
  <c r="O59" i="43"/>
  <c r="H59" i="43"/>
  <c r="G59" i="43"/>
  <c r="D59" i="43"/>
  <c r="C59" i="43"/>
  <c r="B59" i="43"/>
  <c r="M58" i="43"/>
  <c r="F58" i="43"/>
  <c r="E58" i="43"/>
  <c r="M57" i="43"/>
  <c r="F57" i="43"/>
  <c r="E57" i="43"/>
  <c r="M56" i="43"/>
  <c r="F56" i="43"/>
  <c r="E56" i="43"/>
  <c r="M55" i="43"/>
  <c r="F55" i="43"/>
  <c r="E55" i="43"/>
  <c r="M54" i="43"/>
  <c r="F54" i="43"/>
  <c r="E54" i="43"/>
  <c r="M53" i="43"/>
  <c r="F53" i="43"/>
  <c r="E53" i="43"/>
  <c r="M52" i="43"/>
  <c r="F52" i="43"/>
  <c r="E52" i="43"/>
  <c r="M51" i="43"/>
  <c r="K51" i="43"/>
  <c r="F51" i="43"/>
  <c r="E51" i="43"/>
  <c r="M50" i="43"/>
  <c r="K50" i="43"/>
  <c r="F50" i="43"/>
  <c r="E50" i="43"/>
  <c r="M49" i="43"/>
  <c r="F49" i="43"/>
  <c r="E49" i="43"/>
  <c r="M48" i="43"/>
  <c r="K48" i="43"/>
  <c r="F48" i="43"/>
  <c r="E48" i="43"/>
  <c r="M47" i="43"/>
  <c r="I59" i="43"/>
  <c r="F47" i="43"/>
  <c r="E47" i="43"/>
  <c r="M46" i="43"/>
  <c r="K46" i="43"/>
  <c r="F46" i="43"/>
  <c r="E46" i="43"/>
  <c r="M45" i="43"/>
  <c r="K45" i="43"/>
  <c r="F45" i="43"/>
  <c r="E45" i="43"/>
  <c r="M44" i="43"/>
  <c r="F44" i="43"/>
  <c r="E44" i="43"/>
  <c r="P24" i="43"/>
  <c r="O24" i="43"/>
  <c r="H24" i="43"/>
  <c r="G24" i="43"/>
  <c r="D24" i="43"/>
  <c r="F24" i="43" s="1"/>
  <c r="C24" i="43"/>
  <c r="B24" i="43"/>
  <c r="M23" i="43"/>
  <c r="F23" i="43"/>
  <c r="E23" i="43"/>
  <c r="M22" i="43"/>
  <c r="K22" i="43"/>
  <c r="F22" i="43"/>
  <c r="E22" i="43"/>
  <c r="M21" i="43"/>
  <c r="F21" i="43"/>
  <c r="E21" i="43"/>
  <c r="M20" i="43"/>
  <c r="K20" i="43"/>
  <c r="F20" i="43"/>
  <c r="E20" i="43"/>
  <c r="M19" i="43"/>
  <c r="K19" i="43"/>
  <c r="F19" i="43"/>
  <c r="E19" i="43"/>
  <c r="M18" i="43"/>
  <c r="K18" i="43"/>
  <c r="F18" i="43"/>
  <c r="E18" i="43"/>
  <c r="M17" i="43"/>
  <c r="F17" i="43"/>
  <c r="E17" i="43"/>
  <c r="M16" i="43"/>
  <c r="K16" i="43"/>
  <c r="F16" i="43"/>
  <c r="E16" i="43"/>
  <c r="M15" i="43"/>
  <c r="F15" i="43"/>
  <c r="E15" i="43"/>
  <c r="M14" i="43"/>
  <c r="F14" i="43"/>
  <c r="E14" i="43"/>
  <c r="M13" i="43"/>
  <c r="K13" i="43"/>
  <c r="F13" i="43"/>
  <c r="E13" i="43"/>
  <c r="M12" i="43"/>
  <c r="J24" i="43"/>
  <c r="F12" i="43"/>
  <c r="E12" i="43"/>
  <c r="M11" i="43"/>
  <c r="K11" i="43"/>
  <c r="F11" i="43"/>
  <c r="E11" i="43"/>
  <c r="M10" i="43"/>
  <c r="F10" i="43"/>
  <c r="E10" i="43"/>
  <c r="M9" i="43"/>
  <c r="K9" i="43"/>
  <c r="F9" i="43"/>
  <c r="E9" i="43"/>
  <c r="M8" i="43"/>
  <c r="F8" i="43"/>
  <c r="E8" i="43"/>
  <c r="M7" i="43"/>
  <c r="K7" i="43"/>
  <c r="F7" i="43"/>
  <c r="E7" i="43"/>
  <c r="M6" i="43"/>
  <c r="F6" i="43"/>
  <c r="E6" i="43"/>
  <c r="M5" i="43"/>
  <c r="K5" i="43"/>
  <c r="F5" i="43"/>
  <c r="E5" i="43"/>
  <c r="M4" i="43"/>
  <c r="K4" i="43"/>
  <c r="I24" i="43"/>
  <c r="F4" i="43"/>
  <c r="E4" i="43"/>
  <c r="O21" i="45" l="1"/>
  <c r="N49" i="43"/>
  <c r="Q49" i="43" s="1"/>
  <c r="N115" i="43"/>
  <c r="Q115" i="43" s="1"/>
  <c r="N50" i="43"/>
  <c r="Q50" i="43" s="1"/>
  <c r="N51" i="43"/>
  <c r="Q51" i="43" s="1"/>
  <c r="E89" i="43"/>
  <c r="N78" i="43"/>
  <c r="Q78" i="43" s="1"/>
  <c r="N79" i="43"/>
  <c r="Q79" i="43" s="1"/>
  <c r="N119" i="43"/>
  <c r="Q119" i="43" s="1"/>
  <c r="N120" i="43"/>
  <c r="Q120" i="43" s="1"/>
  <c r="N10" i="43"/>
  <c r="Q10" i="43" s="1"/>
  <c r="N13" i="43"/>
  <c r="Q13" i="43" s="1"/>
  <c r="N19" i="43"/>
  <c r="Q19" i="43" s="1"/>
  <c r="N20" i="43"/>
  <c r="Q20" i="43" s="1"/>
  <c r="N21" i="43"/>
  <c r="Q21" i="43" s="1"/>
  <c r="M24" i="43"/>
  <c r="N7" i="43"/>
  <c r="Q7" i="43" s="1"/>
  <c r="N16" i="43"/>
  <c r="Q16" i="43" s="1"/>
  <c r="N44" i="43"/>
  <c r="Q44" i="43" s="1"/>
  <c r="N77" i="43"/>
  <c r="Q77" i="43" s="1"/>
  <c r="N85" i="43"/>
  <c r="Q85" i="43" s="1"/>
  <c r="F123" i="43"/>
  <c r="K123" i="43"/>
  <c r="N4" i="43"/>
  <c r="Q4" i="43" s="1"/>
  <c r="N8" i="43"/>
  <c r="Q8" i="43" s="1"/>
  <c r="N15" i="43"/>
  <c r="Q15" i="43" s="1"/>
  <c r="N17" i="43"/>
  <c r="Q17" i="43" s="1"/>
  <c r="N87" i="43"/>
  <c r="Q87" i="43" s="1"/>
  <c r="N6" i="43"/>
  <c r="Q6" i="43" s="1"/>
  <c r="N14" i="43"/>
  <c r="Q14" i="43" s="1"/>
  <c r="N47" i="43"/>
  <c r="Q47" i="43" s="1"/>
  <c r="N48" i="43"/>
  <c r="Q48" i="43" s="1"/>
  <c r="N83" i="43"/>
  <c r="Q83" i="43" s="1"/>
  <c r="N84" i="43"/>
  <c r="Q84" i="43" s="1"/>
  <c r="N112" i="43"/>
  <c r="Q112" i="43" s="1"/>
  <c r="N113" i="43"/>
  <c r="Q113" i="43" s="1"/>
  <c r="N22" i="43"/>
  <c r="Q22" i="43" s="1"/>
  <c r="M89" i="43"/>
  <c r="K89" i="43"/>
  <c r="N86" i="43"/>
  <c r="Q86" i="43" s="1"/>
  <c r="N104" i="43"/>
  <c r="Q104" i="43" s="1"/>
  <c r="N105" i="43"/>
  <c r="Q105" i="43" s="1"/>
  <c r="N106" i="43"/>
  <c r="Q106" i="43" s="1"/>
  <c r="N107" i="43"/>
  <c r="Q107" i="43" s="1"/>
  <c r="N5" i="43"/>
  <c r="Q5" i="43" s="1"/>
  <c r="N11" i="43"/>
  <c r="Q11" i="43" s="1"/>
  <c r="N45" i="43"/>
  <c r="Q45" i="43" s="1"/>
  <c r="N53" i="43"/>
  <c r="Q53" i="43" s="1"/>
  <c r="N57" i="43"/>
  <c r="Q57" i="43" s="1"/>
  <c r="N75" i="43"/>
  <c r="Q75" i="43" s="1"/>
  <c r="N76" i="43"/>
  <c r="Q76" i="43" s="1"/>
  <c r="N80" i="43"/>
  <c r="Q80" i="43" s="1"/>
  <c r="N81" i="43"/>
  <c r="Q81" i="43" s="1"/>
  <c r="N82" i="43"/>
  <c r="Q82" i="43" s="1"/>
  <c r="N103" i="43"/>
  <c r="Q103" i="43" s="1"/>
  <c r="N116" i="43"/>
  <c r="Q116" i="43" s="1"/>
  <c r="N117" i="43"/>
  <c r="Q117" i="43" s="1"/>
  <c r="N121" i="43"/>
  <c r="Q121" i="43" s="1"/>
  <c r="N122" i="43"/>
  <c r="Q122" i="43" s="1"/>
  <c r="D124" i="43"/>
  <c r="N9" i="43"/>
  <c r="Q9" i="43" s="1"/>
  <c r="N18" i="43"/>
  <c r="Q18" i="43" s="1"/>
  <c r="N23" i="43"/>
  <c r="Q23" i="43" s="1"/>
  <c r="F59" i="43"/>
  <c r="F89" i="43"/>
  <c r="N88" i="43"/>
  <c r="Q88" i="43" s="1"/>
  <c r="M123" i="43"/>
  <c r="N108" i="43"/>
  <c r="Q108" i="43" s="1"/>
  <c r="N109" i="43"/>
  <c r="Q109" i="43" s="1"/>
  <c r="N110" i="43"/>
  <c r="Q110" i="43" s="1"/>
  <c r="N111" i="43"/>
  <c r="Q111" i="43" s="1"/>
  <c r="N114" i="43"/>
  <c r="Q114" i="43" s="1"/>
  <c r="N118" i="43"/>
  <c r="Q118" i="43" s="1"/>
  <c r="P124" i="43"/>
  <c r="P132" i="43" s="1"/>
  <c r="B124" i="43"/>
  <c r="H124" i="43"/>
  <c r="G124" i="43"/>
  <c r="O124" i="43"/>
  <c r="J124" i="43"/>
  <c r="N46" i="43"/>
  <c r="Q46" i="43" s="1"/>
  <c r="N56" i="43"/>
  <c r="Q56" i="43" s="1"/>
  <c r="K24" i="43"/>
  <c r="K59" i="43"/>
  <c r="N55" i="43"/>
  <c r="Q55" i="43" s="1"/>
  <c r="N12" i="43"/>
  <c r="Q12" i="43" s="1"/>
  <c r="N52" i="43"/>
  <c r="Q52" i="43" s="1"/>
  <c r="E59" i="43"/>
  <c r="I124" i="43"/>
  <c r="E24" i="43"/>
  <c r="M59" i="43"/>
  <c r="N54" i="43"/>
  <c r="Q54" i="43" s="1"/>
  <c r="N58" i="43"/>
  <c r="Q58" i="43" s="1"/>
  <c r="N74" i="43"/>
  <c r="Q74" i="43" s="1"/>
  <c r="E123" i="43"/>
  <c r="C124" i="43"/>
  <c r="L124" i="43"/>
  <c r="Q89" i="43" l="1"/>
  <c r="M124" i="43"/>
  <c r="F124" i="43"/>
  <c r="Q123" i="43"/>
  <c r="N89" i="43"/>
  <c r="Q24" i="43"/>
  <c r="I125" i="43"/>
  <c r="I126" i="43" s="1"/>
  <c r="N24" i="43"/>
  <c r="K124" i="43"/>
  <c r="Q59" i="43"/>
  <c r="N123" i="43"/>
  <c r="E124" i="43"/>
  <c r="N59" i="43"/>
  <c r="Q124" i="43" l="1"/>
  <c r="N124" i="43"/>
  <c r="C103" i="59" l="1"/>
  <c r="T87" i="44"/>
  <c r="T96" i="44" s="1"/>
  <c r="S87" i="44"/>
  <c r="S96" i="44" s="1"/>
</calcChain>
</file>

<file path=xl/sharedStrings.xml><?xml version="1.0" encoding="utf-8"?>
<sst xmlns="http://schemas.openxmlformats.org/spreadsheetml/2006/main" count="2578" uniqueCount="277">
  <si>
    <t>одн</t>
  </si>
  <si>
    <t>кв</t>
  </si>
  <si>
    <t>пр</t>
  </si>
  <si>
    <t>ж</t>
  </si>
  <si>
    <t>S</t>
  </si>
  <si>
    <t>отопл.</t>
  </si>
  <si>
    <t>гор.вод</t>
  </si>
  <si>
    <t>хол.в</t>
  </si>
  <si>
    <t>очистка</t>
  </si>
  <si>
    <t>газ</t>
  </si>
  <si>
    <t>свет</t>
  </si>
  <si>
    <t>ам.</t>
  </si>
  <si>
    <t>сумма</t>
  </si>
  <si>
    <t>сальдо</t>
  </si>
  <si>
    <t>оплата</t>
  </si>
  <si>
    <t xml:space="preserve">                                                                             </t>
  </si>
  <si>
    <t xml:space="preserve">                               </t>
  </si>
  <si>
    <t>гор.в</t>
  </si>
  <si>
    <t>дом</t>
  </si>
  <si>
    <t>электроплита</t>
  </si>
  <si>
    <t>газосчётчик</t>
  </si>
  <si>
    <t>№кв</t>
  </si>
  <si>
    <t>тарифы</t>
  </si>
  <si>
    <t>отопл</t>
  </si>
  <si>
    <t xml:space="preserve">хол в </t>
  </si>
  <si>
    <t>счётчики</t>
  </si>
  <si>
    <t>65квт</t>
  </si>
  <si>
    <t>свыше</t>
  </si>
  <si>
    <t>отоп одн</t>
  </si>
  <si>
    <t>квартиранты</t>
  </si>
  <si>
    <t>4квартиры</t>
  </si>
  <si>
    <t>итого</t>
  </si>
  <si>
    <t>5квартир</t>
  </si>
  <si>
    <t>квартиранты 1</t>
  </si>
  <si>
    <t>январь</t>
  </si>
  <si>
    <t>февраль</t>
  </si>
  <si>
    <t>март</t>
  </si>
  <si>
    <t>возврат</t>
  </si>
  <si>
    <t>зачислено</t>
  </si>
  <si>
    <t>апрель</t>
  </si>
  <si>
    <t>июнь</t>
  </si>
  <si>
    <t>газ 87,37</t>
  </si>
  <si>
    <t>расчёт  по кол-ву проживающих</t>
  </si>
  <si>
    <t>с июля</t>
  </si>
  <si>
    <t>аммортиз   18,56</t>
  </si>
  <si>
    <t>сч общдом</t>
  </si>
  <si>
    <t>амор /жил</t>
  </si>
  <si>
    <t xml:space="preserve">свет </t>
  </si>
  <si>
    <t>октябрь</t>
  </si>
  <si>
    <t>2016 г.</t>
  </si>
  <si>
    <t>18квартир</t>
  </si>
  <si>
    <t>20квартир</t>
  </si>
  <si>
    <t>14квартир</t>
  </si>
  <si>
    <t xml:space="preserve">сорожкина Олеся Ген </t>
  </si>
  <si>
    <t>д.820-527</t>
  </si>
  <si>
    <t>одн с кв.м</t>
  </si>
  <si>
    <t xml:space="preserve">кварплата </t>
  </si>
  <si>
    <t>входящее</t>
  </si>
  <si>
    <t>исходящее</t>
  </si>
  <si>
    <t>декабрь</t>
  </si>
  <si>
    <t>кв.29 перерасчёт газ</t>
  </si>
  <si>
    <t>кв63 перерасчёт</t>
  </si>
  <si>
    <t>вода 2,2 к.</t>
  </si>
  <si>
    <t>вода2,2 к.</t>
  </si>
  <si>
    <t>окт-дек</t>
  </si>
  <si>
    <t>сорожкина О.Г. д820-527</t>
  </si>
  <si>
    <t>30чел.электроэн</t>
  </si>
  <si>
    <t>86газ</t>
  </si>
  <si>
    <t>2017 г.</t>
  </si>
  <si>
    <t>22кв счётчики на газ</t>
  </si>
  <si>
    <t>13кв электроплиты</t>
  </si>
  <si>
    <t>вода</t>
  </si>
  <si>
    <t>жилищ</t>
  </si>
  <si>
    <t>сч</t>
  </si>
  <si>
    <t>мес</t>
  </si>
  <si>
    <t>вода сож</t>
  </si>
  <si>
    <t>начислено</t>
  </si>
  <si>
    <t>отоп сож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</si>
  <si>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</si>
  <si>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</si>
  <si>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</si>
  <si>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</si>
  <si>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</si>
  <si>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</si>
  <si>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</si>
  <si>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</si>
  <si>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</si>
  <si>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</si>
  <si>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</si>
  <si>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</si>
  <si>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зарпл</t>
  </si>
  <si>
    <t>хозрасх</t>
  </si>
  <si>
    <t>отчёт</t>
  </si>
  <si>
    <t>сайт</t>
  </si>
  <si>
    <t>ремонт</t>
  </si>
  <si>
    <t>налог</t>
  </si>
  <si>
    <t>Расход</t>
  </si>
  <si>
    <t>кгкгвс</t>
  </si>
  <si>
    <t>кгк отоп</t>
  </si>
  <si>
    <t>кгк потер</t>
  </si>
  <si>
    <t>живут</t>
  </si>
  <si>
    <t>Расчёт зарплаты</t>
  </si>
  <si>
    <t>2017 год</t>
  </si>
  <si>
    <t>ФИО</t>
  </si>
  <si>
    <t>Сумма</t>
  </si>
  <si>
    <t>удержано</t>
  </si>
  <si>
    <t>13% НДФЛ</t>
  </si>
  <si>
    <t>выдно</t>
  </si>
  <si>
    <t>июль</t>
  </si>
  <si>
    <t>август</t>
  </si>
  <si>
    <t>сентябрь</t>
  </si>
  <si>
    <t>ноябрь</t>
  </si>
  <si>
    <t>Моисеева Л.Ф.</t>
  </si>
  <si>
    <t>Моисеев О.В.</t>
  </si>
  <si>
    <t>перечислено</t>
  </si>
  <si>
    <t>В месяц</t>
  </si>
  <si>
    <t>в месяц</t>
  </si>
  <si>
    <t>зпл</t>
  </si>
  <si>
    <t>квартал</t>
  </si>
  <si>
    <t>банк</t>
  </si>
  <si>
    <t>перерасчёт отопления</t>
  </si>
  <si>
    <t>оплата по банку</t>
  </si>
  <si>
    <t>счёт-фактуры</t>
  </si>
  <si>
    <t>ндфл</t>
  </si>
  <si>
    <t>по банку</t>
  </si>
  <si>
    <t>общ итог</t>
  </si>
  <si>
    <t>ошибочн</t>
  </si>
  <si>
    <t>суммы</t>
  </si>
  <si>
    <t>коммунальные</t>
  </si>
  <si>
    <t>жилищные</t>
  </si>
  <si>
    <t>13квартир</t>
  </si>
  <si>
    <t>22квартир</t>
  </si>
  <si>
    <t>водагор.</t>
  </si>
  <si>
    <t xml:space="preserve"> хол.вода,канал</t>
  </si>
  <si>
    <t xml:space="preserve">     итого</t>
  </si>
  <si>
    <t xml:space="preserve">  свет</t>
  </si>
  <si>
    <t>отоплен,</t>
  </si>
  <si>
    <t>ком.</t>
  </si>
  <si>
    <t>без очист</t>
  </si>
  <si>
    <t>ком</t>
  </si>
  <si>
    <t>жил</t>
  </si>
  <si>
    <t>начислен</t>
  </si>
  <si>
    <t>сожодн</t>
  </si>
  <si>
    <t>общее</t>
  </si>
  <si>
    <t>месяц</t>
  </si>
  <si>
    <t>жил.</t>
  </si>
  <si>
    <t>итог</t>
  </si>
  <si>
    <t>перерас</t>
  </si>
  <si>
    <t>долг</t>
  </si>
  <si>
    <t>с-ф</t>
  </si>
  <si>
    <t>начис</t>
  </si>
  <si>
    <t>462409,11,</t>
  </si>
  <si>
    <t>37 чел</t>
  </si>
  <si>
    <t>28 чел</t>
  </si>
  <si>
    <t>квартал-2</t>
  </si>
  <si>
    <t>квартал-1</t>
  </si>
  <si>
    <t>счёт-51</t>
  </si>
  <si>
    <t>общий итог</t>
  </si>
  <si>
    <t>по банку сч51</t>
  </si>
  <si>
    <t xml:space="preserve">РАСЧЁТ ЗА 1 КВАРТАЛ </t>
  </si>
  <si>
    <t>2 КВАРТАЛ</t>
  </si>
  <si>
    <t>канал</t>
  </si>
  <si>
    <t>норма</t>
  </si>
  <si>
    <t>гор</t>
  </si>
  <si>
    <t>в найме</t>
  </si>
  <si>
    <r>
      <rPr>
        <b/>
        <sz val="11"/>
        <rFont val="Calibri"/>
        <family val="2"/>
        <charset val="204"/>
        <scheme val="minor"/>
      </rPr>
      <t xml:space="preserve">5 </t>
    </r>
    <r>
      <rPr>
        <b/>
        <sz val="11"/>
        <color rgb="FFFF0000"/>
        <rFont val="Calibri"/>
        <family val="2"/>
        <charset val="204"/>
        <scheme val="minor"/>
      </rPr>
      <t>квартир</t>
    </r>
  </si>
  <si>
    <t>перерасчёт газ</t>
  </si>
  <si>
    <t>жил отчёт</t>
  </si>
  <si>
    <t>газ 90,59</t>
  </si>
  <si>
    <t>Расчёт  квартплаты  2 квартал2017 г.</t>
  </si>
  <si>
    <t>Расчёт  квартплаты 1 квартал2017 г.</t>
  </si>
  <si>
    <t xml:space="preserve"> хол.вода</t>
  </si>
  <si>
    <t>сент</t>
  </si>
  <si>
    <t>и-ль</t>
  </si>
  <si>
    <t>отоп сои</t>
  </si>
  <si>
    <t xml:space="preserve">май </t>
  </si>
  <si>
    <t>х вода,кан</t>
  </si>
  <si>
    <t xml:space="preserve">Расчёт квартплаты </t>
  </si>
  <si>
    <t>за 1 квартал 2017г.</t>
  </si>
  <si>
    <t>установлены электроплиты</t>
  </si>
  <si>
    <t>№ банк докум</t>
  </si>
  <si>
    <t>№ документа</t>
  </si>
  <si>
    <t xml:space="preserve"> и канал</t>
  </si>
  <si>
    <t>канализ</t>
  </si>
  <si>
    <t>сои</t>
  </si>
  <si>
    <t>вод,кан,</t>
  </si>
  <si>
    <t>3 КВАРТАЛ</t>
  </si>
  <si>
    <t>сожотопл</t>
  </si>
  <si>
    <t>62697, 271709</t>
  </si>
  <si>
    <t xml:space="preserve"> 634290, 56397, 11879</t>
  </si>
  <si>
    <t xml:space="preserve">     501819, 569067</t>
  </si>
  <si>
    <t xml:space="preserve">    24743, 42011</t>
  </si>
  <si>
    <t xml:space="preserve">     681492, 26170</t>
  </si>
  <si>
    <t xml:space="preserve">     270401,  31253</t>
  </si>
  <si>
    <t xml:space="preserve">  484313, 574008</t>
  </si>
  <si>
    <t>692888, 228372</t>
  </si>
  <si>
    <t>470672, 234841</t>
  </si>
  <si>
    <t>202844, 406670</t>
  </si>
  <si>
    <t>586063, 236954</t>
  </si>
  <si>
    <t>216012, 68304</t>
  </si>
  <si>
    <t>перерасчёт</t>
  </si>
  <si>
    <t xml:space="preserve">  417885, 159871</t>
  </si>
  <si>
    <t xml:space="preserve">  2095, 247691</t>
  </si>
  <si>
    <t xml:space="preserve">  81512, 840440</t>
  </si>
  <si>
    <t xml:space="preserve">  156621, 309512</t>
  </si>
  <si>
    <t xml:space="preserve">  370718, 840609</t>
  </si>
  <si>
    <t xml:space="preserve">  181640,     408147</t>
  </si>
  <si>
    <t xml:space="preserve">  30631, 911280</t>
  </si>
  <si>
    <t xml:space="preserve"> 245787, 259121</t>
  </si>
  <si>
    <t xml:space="preserve">  294566, 471014</t>
  </si>
  <si>
    <t>электроплиты</t>
  </si>
  <si>
    <t xml:space="preserve">  564584,   525391 </t>
  </si>
  <si>
    <t>докумен</t>
  </si>
  <si>
    <t>№платёж</t>
  </si>
  <si>
    <t>Расчёт  квартплаты  3 квартал2017 г.</t>
  </si>
  <si>
    <t>сч-фактуры 3 кв-л</t>
  </si>
  <si>
    <t>ТГК</t>
  </si>
  <si>
    <t>хол в</t>
  </si>
  <si>
    <t>площадка</t>
  </si>
  <si>
    <t>ИТОГО</t>
  </si>
  <si>
    <t>дезост</t>
  </si>
  <si>
    <t>1-3кв</t>
  </si>
  <si>
    <t>сч-фактуры 4 кв-л</t>
  </si>
  <si>
    <t>Расчёт  квартплаты  4 квартал2017 г.</t>
  </si>
  <si>
    <t>нояб</t>
  </si>
  <si>
    <t>пропис</t>
  </si>
  <si>
    <t>счёт51</t>
  </si>
  <si>
    <t>1-4кв</t>
  </si>
  <si>
    <t>све  тквт</t>
  </si>
  <si>
    <t>ПУ квартир</t>
  </si>
  <si>
    <t xml:space="preserve">Счёт- фактуры </t>
  </si>
  <si>
    <t>ЖСК №7</t>
  </si>
  <si>
    <t>отопл.,гор в</t>
  </si>
  <si>
    <t>ИНН 7534009281</t>
  </si>
  <si>
    <t>ремонт дет/пл</t>
  </si>
  <si>
    <t>обработка</t>
  </si>
  <si>
    <t>квартал-3</t>
  </si>
  <si>
    <t>резервныйфонд</t>
  </si>
  <si>
    <t xml:space="preserve">   959772, 43625</t>
  </si>
  <si>
    <t>2100 дезст</t>
  </si>
  <si>
    <t>нояб возврат сайт</t>
  </si>
  <si>
    <t xml:space="preserve">S </t>
  </si>
  <si>
    <t>ЖСК №7    Ул. Чкалова,  д.24</t>
  </si>
  <si>
    <t>Площадь квартир</t>
  </si>
  <si>
    <t>комп,принтер</t>
  </si>
  <si>
    <t>ош</t>
  </si>
  <si>
    <t>возв</t>
  </si>
  <si>
    <t>2018г.</t>
  </si>
  <si>
    <t>СОИ</t>
  </si>
  <si>
    <t>гкал</t>
  </si>
  <si>
    <t>гор в</t>
  </si>
  <si>
    <t>куб м</t>
  </si>
  <si>
    <t>тариф</t>
  </si>
  <si>
    <t>хв подог</t>
  </si>
  <si>
    <t>сч общд</t>
  </si>
  <si>
    <t>элек пл</t>
  </si>
  <si>
    <t>квт</t>
  </si>
  <si>
    <t>канл</t>
  </si>
  <si>
    <t xml:space="preserve"> итого</t>
  </si>
  <si>
    <t>гкал отопл</t>
  </si>
  <si>
    <t>Гкал гор в</t>
  </si>
  <si>
    <t xml:space="preserve">куб м </t>
  </si>
  <si>
    <t>16квартир</t>
  </si>
  <si>
    <r>
      <rPr>
        <b/>
        <sz val="11"/>
        <rFont val="Calibri"/>
        <family val="2"/>
        <charset val="204"/>
        <scheme val="minor"/>
      </rPr>
      <t xml:space="preserve">3 </t>
    </r>
    <r>
      <rPr>
        <b/>
        <sz val="11"/>
        <color rgb="FFFF0000"/>
        <rFont val="Calibri"/>
        <family val="2"/>
        <charset val="204"/>
        <scheme val="minor"/>
      </rPr>
      <t>квартиры</t>
    </r>
  </si>
  <si>
    <t>7 квартир</t>
  </si>
  <si>
    <t>отопл кв 17</t>
  </si>
  <si>
    <t>кв.м</t>
  </si>
  <si>
    <t>гв</t>
  </si>
  <si>
    <r>
      <rPr>
        <b/>
        <sz val="10"/>
        <rFont val="Arial Cyr"/>
        <charset val="204"/>
      </rPr>
      <t>1</t>
    </r>
    <r>
      <rPr>
        <b/>
        <sz val="10"/>
        <color rgb="FFFF0000"/>
        <rFont val="Arial Cyr"/>
        <charset val="204"/>
      </rPr>
      <t xml:space="preserve"> квартира</t>
    </r>
  </si>
  <si>
    <t>cч-ф</t>
  </si>
  <si>
    <t>395717, 533</t>
  </si>
  <si>
    <t>7136, 65035</t>
  </si>
  <si>
    <t>112911, 104840</t>
  </si>
  <si>
    <t>гкалгорв</t>
  </si>
  <si>
    <t>сои  г в</t>
  </si>
  <si>
    <t>гкал горв</t>
  </si>
  <si>
    <t>стоки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</si>
</sst>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"/>
    <numFmt numFmtId="166" formatCode="0.0000"/>
    <numFmt numFmtId="167" formatCode="#,##0.000"/>
    <numFmt numFmtId="169" formatCode="0.00000"/>
    <numFmt numFmtId="170" formatCode="#,##0.00000"/>
    <numFmt numFmtId="171" formatCode="#,##0.0000"/>
    <numFmt numFmtId="172" formatCode="0.000000"/>
    <numFmt numFmtId="173" formatCode="#,##0.00_ ;\-#,##0.00\ "/>
  </numFmts>
  <fonts count="48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8"/>
      <color indexed="10"/>
      <name val="Arial Cyr"/>
      <charset val="204"/>
    </font>
    <font>
      <b/>
      <sz val="8"/>
      <color rgb="FFFF0000"/>
      <name val="Arial Cyr"/>
      <charset val="204"/>
    </font>
    <font>
      <sz val="8"/>
      <color rgb="FFFF0000"/>
      <name val="Arial Cyr"/>
      <charset val="204"/>
    </font>
    <font>
      <sz val="8"/>
      <color indexed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Cyr"/>
      <charset val="204"/>
    </font>
    <font>
      <b/>
      <sz val="9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rgb="FF00B0F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rgb="FF00B0F0"/>
      <name val="Arial Cyr"/>
      <charset val="204"/>
    </font>
    <font>
      <sz val="11"/>
      <color rgb="FF00B0F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0"/>
      <color rgb="FFC00000"/>
      <name val="Arial Cyr"/>
      <charset val="204"/>
    </font>
    <font>
      <sz val="11"/>
      <color rgb="FFC00000"/>
      <name val="Calibri"/>
      <family val="2"/>
      <charset val="204"/>
      <scheme val="minor"/>
    </font>
    <font>
      <b/>
      <sz val="11"/>
      <name val="Arial Cyr"/>
      <charset val="204"/>
    </font>
    <font>
      <sz val="8"/>
      <color rgb="FF0070C0"/>
      <name val="Arial Cyr"/>
      <charset val="204"/>
    </font>
    <font>
      <b/>
      <sz val="8"/>
      <color rgb="FF0070C0"/>
      <name val="Arial Cyr"/>
      <charset val="204"/>
    </font>
    <font>
      <b/>
      <sz val="8"/>
      <color indexed="10"/>
      <name val="Arial Cyr"/>
      <charset val="204"/>
    </font>
    <font>
      <b/>
      <sz val="8"/>
      <color rgb="FF0070C0"/>
      <name val="Calibri"/>
      <family val="2"/>
      <charset val="204"/>
      <scheme val="minor"/>
    </font>
    <font>
      <b/>
      <sz val="8"/>
      <color rgb="FF00B0F0"/>
      <name val="Arial Cyr"/>
      <charset val="204"/>
    </font>
    <font>
      <b/>
      <sz val="8"/>
      <color rgb="FF00B0F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4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2" fontId="2" fillId="0" borderId="0" xfId="0" applyNumberFormat="1" applyFont="1" applyFill="1" applyBorder="1"/>
    <xf numFmtId="2" fontId="1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7" fillId="0" borderId="0" xfId="0" applyFont="1"/>
    <xf numFmtId="2" fontId="7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/>
    <xf numFmtId="2" fontId="5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ont="1"/>
    <xf numFmtId="0" fontId="9" fillId="0" borderId="0" xfId="0" applyFont="1"/>
    <xf numFmtId="0" fontId="0" fillId="0" borderId="1" xfId="0" applyBorder="1"/>
    <xf numFmtId="0" fontId="0" fillId="0" borderId="0" xfId="0" applyBorder="1"/>
    <xf numFmtId="0" fontId="8" fillId="0" borderId="1" xfId="0" applyFont="1" applyBorder="1"/>
    <xf numFmtId="0" fontId="0" fillId="0" borderId="6" xfId="0" applyBorder="1"/>
    <xf numFmtId="9" fontId="0" fillId="0" borderId="0" xfId="0" applyNumberFormat="1"/>
    <xf numFmtId="2" fontId="0" fillId="0" borderId="0" xfId="0" applyNumberFormat="1"/>
    <xf numFmtId="2" fontId="9" fillId="0" borderId="1" xfId="0" applyNumberFormat="1" applyFont="1" applyBorder="1"/>
    <xf numFmtId="0" fontId="0" fillId="0" borderId="0" xfId="0" applyFill="1" applyBorder="1"/>
    <xf numFmtId="0" fontId="0" fillId="0" borderId="28" xfId="0" applyBorder="1"/>
    <xf numFmtId="2" fontId="0" fillId="0" borderId="1" xfId="0" applyNumberFormat="1" applyBorder="1"/>
    <xf numFmtId="0" fontId="13" fillId="0" borderId="0" xfId="0" applyFont="1" applyBorder="1"/>
    <xf numFmtId="0" fontId="14" fillId="0" borderId="0" xfId="0" applyFont="1" applyBorder="1"/>
    <xf numFmtId="2" fontId="14" fillId="0" borderId="0" xfId="0" applyNumberFormat="1" applyFont="1" applyBorder="1"/>
    <xf numFmtId="0" fontId="13" fillId="0" borderId="1" xfId="0" applyFont="1" applyBorder="1"/>
    <xf numFmtId="0" fontId="14" fillId="0" borderId="1" xfId="0" applyFont="1" applyBorder="1"/>
    <xf numFmtId="2" fontId="14" fillId="0" borderId="1" xfId="0" applyNumberFormat="1" applyFont="1" applyBorder="1"/>
    <xf numFmtId="0" fontId="13" fillId="0" borderId="1" xfId="0" applyFont="1" applyFill="1" applyBorder="1"/>
    <xf numFmtId="0" fontId="13" fillId="2" borderId="1" xfId="0" applyFont="1" applyFill="1" applyBorder="1"/>
    <xf numFmtId="2" fontId="13" fillId="0" borderId="1" xfId="0" applyNumberFormat="1" applyFont="1" applyBorder="1"/>
    <xf numFmtId="2" fontId="13" fillId="0" borderId="1" xfId="0" applyNumberFormat="1" applyFont="1" applyFill="1" applyBorder="1"/>
    <xf numFmtId="2" fontId="13" fillId="0" borderId="3" xfId="0" applyNumberFormat="1" applyFont="1" applyFill="1" applyBorder="1"/>
    <xf numFmtId="2" fontId="13" fillId="0" borderId="4" xfId="0" applyNumberFormat="1" applyFont="1" applyBorder="1"/>
    <xf numFmtId="2" fontId="15" fillId="0" borderId="1" xfId="0" applyNumberFormat="1" applyFont="1" applyBorder="1"/>
    <xf numFmtId="0" fontId="16" fillId="0" borderId="1" xfId="0" applyFont="1" applyBorder="1" applyAlignment="1">
      <alignment horizontal="right"/>
    </xf>
    <xf numFmtId="0" fontId="14" fillId="0" borderId="1" xfId="0" applyFont="1" applyFill="1" applyBorder="1"/>
    <xf numFmtId="2" fontId="18" fillId="0" borderId="1" xfId="0" applyNumberFormat="1" applyFont="1" applyBorder="1"/>
    <xf numFmtId="0" fontId="19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7" fillId="2" borderId="1" xfId="0" applyFont="1" applyFill="1" applyBorder="1"/>
    <xf numFmtId="0" fontId="17" fillId="0" borderId="1" xfId="0" applyFont="1" applyBorder="1"/>
    <xf numFmtId="0" fontId="14" fillId="3" borderId="1" xfId="0" applyFont="1" applyFill="1" applyBorder="1"/>
    <xf numFmtId="2" fontId="13" fillId="3" borderId="1" xfId="0" applyNumberFormat="1" applyFont="1" applyFill="1" applyBorder="1"/>
    <xf numFmtId="0" fontId="14" fillId="3" borderId="1" xfId="0" applyFont="1" applyFill="1" applyBorder="1" applyAlignment="1">
      <alignment horizontal="right"/>
    </xf>
    <xf numFmtId="0" fontId="19" fillId="0" borderId="1" xfId="0" applyFont="1" applyFill="1" applyBorder="1"/>
    <xf numFmtId="0" fontId="19" fillId="0" borderId="1" xfId="0" applyFont="1" applyBorder="1"/>
    <xf numFmtId="0" fontId="14" fillId="5" borderId="1" xfId="0" applyFont="1" applyFill="1" applyBorder="1"/>
    <xf numFmtId="2" fontId="13" fillId="5" borderId="1" xfId="0" applyNumberFormat="1" applyFont="1" applyFill="1" applyBorder="1"/>
    <xf numFmtId="0" fontId="14" fillId="5" borderId="1" xfId="0" applyFont="1" applyFill="1" applyBorder="1" applyAlignment="1">
      <alignment horizontal="right"/>
    </xf>
    <xf numFmtId="2" fontId="13" fillId="0" borderId="2" xfId="0" applyNumberFormat="1" applyFont="1" applyFill="1" applyBorder="1"/>
    <xf numFmtId="2" fontId="14" fillId="5" borderId="1" xfId="0" applyNumberFormat="1" applyFont="1" applyFill="1" applyBorder="1"/>
    <xf numFmtId="0" fontId="14" fillId="0" borderId="1" xfId="0" applyFont="1" applyFill="1" applyBorder="1" applyAlignment="1">
      <alignment horizontal="right"/>
    </xf>
    <xf numFmtId="0" fontId="16" fillId="2" borderId="1" xfId="0" applyFont="1" applyFill="1" applyBorder="1"/>
    <xf numFmtId="0" fontId="18" fillId="0" borderId="1" xfId="0" applyFont="1" applyBorder="1"/>
    <xf numFmtId="0" fontId="19" fillId="3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5" fillId="0" borderId="0" xfId="0" applyFont="1"/>
    <xf numFmtId="0" fontId="14" fillId="0" borderId="3" xfId="0" applyFont="1" applyBorder="1"/>
    <xf numFmtId="2" fontId="14" fillId="0" borderId="4" xfId="0" applyNumberFormat="1" applyFont="1" applyBorder="1"/>
    <xf numFmtId="0" fontId="13" fillId="0" borderId="0" xfId="0" applyFont="1"/>
    <xf numFmtId="2" fontId="13" fillId="0" borderId="0" xfId="0" applyNumberFormat="1" applyFont="1" applyFill="1" applyBorder="1"/>
    <xf numFmtId="0" fontId="15" fillId="5" borderId="0" xfId="0" applyFont="1" applyFill="1"/>
    <xf numFmtId="2" fontId="15" fillId="3" borderId="0" xfId="0" applyNumberFormat="1" applyFont="1" applyFill="1"/>
    <xf numFmtId="2" fontId="15" fillId="0" borderId="0" xfId="0" applyNumberFormat="1" applyFont="1"/>
    <xf numFmtId="0" fontId="15" fillId="2" borderId="0" xfId="0" applyFont="1" applyFill="1"/>
    <xf numFmtId="0" fontId="15" fillId="0" borderId="0" xfId="0" applyFont="1" applyFill="1"/>
    <xf numFmtId="2" fontId="15" fillId="0" borderId="0" xfId="0" applyNumberFormat="1" applyFont="1" applyFill="1"/>
    <xf numFmtId="0" fontId="15" fillId="0" borderId="0" xfId="0" applyFont="1" applyBorder="1"/>
    <xf numFmtId="17" fontId="14" fillId="0" borderId="0" xfId="0" applyNumberFormat="1" applyFont="1" applyBorder="1"/>
    <xf numFmtId="0" fontId="13" fillId="0" borderId="0" xfId="0" applyFont="1" applyBorder="1" applyAlignment="1">
      <alignment horizontal="left"/>
    </xf>
    <xf numFmtId="0" fontId="14" fillId="3" borderId="3" xfId="0" applyFont="1" applyFill="1" applyBorder="1"/>
    <xf numFmtId="0" fontId="16" fillId="0" borderId="1" xfId="0" applyFont="1" applyBorder="1"/>
    <xf numFmtId="0" fontId="13" fillId="3" borderId="4" xfId="0" applyFont="1" applyFill="1" applyBorder="1" applyAlignment="1">
      <alignment horizontal="right"/>
    </xf>
    <xf numFmtId="0" fontId="14" fillId="0" borderId="3" xfId="0" applyFont="1" applyFill="1" applyBorder="1"/>
    <xf numFmtId="0" fontId="14" fillId="0" borderId="4" xfId="0" applyFont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0" fontId="14" fillId="5" borderId="3" xfId="0" applyFont="1" applyFill="1" applyBorder="1"/>
    <xf numFmtId="0" fontId="14" fillId="5" borderId="4" xfId="0" applyFont="1" applyFill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9" fillId="0" borderId="4" xfId="0" applyFont="1" applyFill="1" applyBorder="1"/>
    <xf numFmtId="0" fontId="14" fillId="3" borderId="4" xfId="0" applyFont="1" applyFill="1" applyBorder="1"/>
    <xf numFmtId="0" fontId="14" fillId="5" borderId="4" xfId="0" applyFont="1" applyFill="1" applyBorder="1"/>
    <xf numFmtId="2" fontId="14" fillId="0" borderId="0" xfId="0" applyNumberFormat="1" applyFont="1" applyFill="1" applyBorder="1"/>
    <xf numFmtId="0" fontId="19" fillId="2" borderId="1" xfId="0" applyFont="1" applyFill="1" applyBorder="1"/>
    <xf numFmtId="0" fontId="18" fillId="2" borderId="1" xfId="0" applyFont="1" applyFill="1" applyBorder="1"/>
    <xf numFmtId="0" fontId="17" fillId="5" borderId="1" xfId="0" applyFont="1" applyFill="1" applyBorder="1"/>
    <xf numFmtId="2" fontId="14" fillId="3" borderId="1" xfId="0" applyNumberFormat="1" applyFont="1" applyFill="1" applyBorder="1"/>
    <xf numFmtId="0" fontId="13" fillId="3" borderId="1" xfId="0" applyFont="1" applyFill="1" applyBorder="1"/>
    <xf numFmtId="0" fontId="14" fillId="0" borderId="0" xfId="0" applyFont="1" applyFill="1" applyBorder="1"/>
    <xf numFmtId="2" fontId="19" fillId="0" borderId="0" xfId="0" applyNumberFormat="1" applyFont="1" applyFill="1" applyBorder="1"/>
    <xf numFmtId="0" fontId="13" fillId="0" borderId="0" xfId="0" applyFont="1" applyFill="1" applyBorder="1"/>
    <xf numFmtId="0" fontId="15" fillId="0" borderId="0" xfId="0" applyFont="1" applyFill="1" applyBorder="1"/>
    <xf numFmtId="0" fontId="19" fillId="3" borderId="1" xfId="0" applyFont="1" applyFill="1" applyBorder="1"/>
    <xf numFmtId="2" fontId="16" fillId="0" borderId="1" xfId="0" applyNumberFormat="1" applyFont="1" applyBorder="1"/>
    <xf numFmtId="0" fontId="19" fillId="5" borderId="1" xfId="0" applyFont="1" applyFill="1" applyBorder="1"/>
    <xf numFmtId="0" fontId="13" fillId="5" borderId="1" xfId="0" applyFont="1" applyFill="1" applyBorder="1"/>
    <xf numFmtId="0" fontId="19" fillId="0" borderId="2" xfId="0" applyFont="1" applyBorder="1"/>
    <xf numFmtId="2" fontId="16" fillId="0" borderId="2" xfId="0" applyNumberFormat="1" applyFont="1" applyFill="1" applyBorder="1"/>
    <xf numFmtId="2" fontId="14" fillId="0" borderId="2" xfId="0" applyNumberFormat="1" applyFont="1" applyBorder="1"/>
    <xf numFmtId="0" fontId="16" fillId="3" borderId="1" xfId="0" applyFont="1" applyFill="1" applyBorder="1"/>
    <xf numFmtId="2" fontId="16" fillId="0" borderId="1" xfId="0" applyNumberFormat="1" applyFont="1" applyFill="1" applyBorder="1"/>
    <xf numFmtId="0" fontId="16" fillId="5" borderId="1" xfId="0" applyFont="1" applyFill="1" applyBorder="1"/>
    <xf numFmtId="0" fontId="20" fillId="0" borderId="1" xfId="0" applyFont="1" applyBorder="1"/>
    <xf numFmtId="0" fontId="13" fillId="0" borderId="2" xfId="0" applyFont="1" applyBorder="1"/>
    <xf numFmtId="0" fontId="14" fillId="0" borderId="2" xfId="0" applyFont="1" applyBorder="1"/>
    <xf numFmtId="2" fontId="13" fillId="0" borderId="2" xfId="0" applyNumberFormat="1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2" fontId="14" fillId="0" borderId="10" xfId="0" applyNumberFormat="1" applyFont="1" applyBorder="1"/>
    <xf numFmtId="2" fontId="14" fillId="0" borderId="11" xfId="0" applyNumberFormat="1" applyFont="1" applyBorder="1"/>
    <xf numFmtId="2" fontId="14" fillId="0" borderId="8" xfId="0" applyNumberFormat="1" applyFont="1" applyBorder="1"/>
    <xf numFmtId="0" fontId="13" fillId="0" borderId="5" xfId="0" applyFont="1" applyBorder="1"/>
    <xf numFmtId="0" fontId="14" fillId="0" borderId="12" xfId="0" applyFont="1" applyBorder="1"/>
    <xf numFmtId="0" fontId="14" fillId="0" borderId="13" xfId="0" applyFont="1" applyBorder="1"/>
    <xf numFmtId="164" fontId="14" fillId="0" borderId="14" xfId="0" applyNumberFormat="1" applyFont="1" applyBorder="1"/>
    <xf numFmtId="2" fontId="14" fillId="0" borderId="14" xfId="0" applyNumberFormat="1" applyFont="1" applyBorder="1"/>
    <xf numFmtId="2" fontId="14" fillId="0" borderId="15" xfId="0" applyNumberFormat="1" applyFont="1" applyBorder="1"/>
    <xf numFmtId="2" fontId="14" fillId="0" borderId="12" xfId="0" applyNumberFormat="1" applyFont="1" applyBorder="1"/>
    <xf numFmtId="2" fontId="14" fillId="0" borderId="13" xfId="0" applyNumberFormat="1" applyFont="1" applyBorder="1"/>
    <xf numFmtId="2" fontId="17" fillId="0" borderId="0" xfId="0" applyNumberFormat="1" applyFont="1" applyFill="1" applyBorder="1"/>
    <xf numFmtId="2" fontId="16" fillId="0" borderId="0" xfId="0" applyNumberFormat="1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14" fillId="0" borderId="23" xfId="0" applyFont="1" applyFill="1" applyBorder="1"/>
    <xf numFmtId="2" fontId="14" fillId="0" borderId="24" xfId="0" applyNumberFormat="1" applyFont="1" applyFill="1" applyBorder="1"/>
    <xf numFmtId="2" fontId="13" fillId="0" borderId="24" xfId="0" applyNumberFormat="1" applyFont="1" applyFill="1" applyBorder="1"/>
    <xf numFmtId="2" fontId="16" fillId="0" borderId="25" xfId="0" applyNumberFormat="1" applyFont="1" applyFill="1" applyBorder="1"/>
    <xf numFmtId="0" fontId="21" fillId="0" borderId="1" xfId="0" applyFont="1" applyBorder="1"/>
    <xf numFmtId="2" fontId="14" fillId="0" borderId="29" xfId="0" applyNumberFormat="1" applyFont="1" applyFill="1" applyBorder="1"/>
    <xf numFmtId="2" fontId="13" fillId="0" borderId="31" xfId="0" applyNumberFormat="1" applyFont="1" applyFill="1" applyBorder="1"/>
    <xf numFmtId="0" fontId="20" fillId="0" borderId="32" xfId="0" applyFont="1" applyFill="1" applyBorder="1"/>
    <xf numFmtId="2" fontId="14" fillId="0" borderId="33" xfId="0" applyNumberFormat="1" applyFont="1" applyFill="1" applyBorder="1"/>
    <xf numFmtId="0" fontId="13" fillId="0" borderId="34" xfId="0" applyFont="1" applyFill="1" applyBorder="1"/>
    <xf numFmtId="2" fontId="14" fillId="0" borderId="35" xfId="0" applyNumberFormat="1" applyFont="1" applyFill="1" applyBorder="1"/>
    <xf numFmtId="2" fontId="13" fillId="0" borderId="36" xfId="0" applyNumberFormat="1" applyFont="1" applyFill="1" applyBorder="1"/>
    <xf numFmtId="0" fontId="13" fillId="0" borderId="37" xfId="0" applyFont="1" applyFill="1" applyBorder="1"/>
    <xf numFmtId="0" fontId="13" fillId="0" borderId="2" xfId="0" applyFont="1" applyFill="1" applyBorder="1"/>
    <xf numFmtId="0" fontId="18" fillId="0" borderId="4" xfId="0" applyFont="1" applyBorder="1" applyAlignment="1">
      <alignment horizontal="right"/>
    </xf>
    <xf numFmtId="0" fontId="18" fillId="0" borderId="1" xfId="0" applyFont="1" applyFill="1" applyBorder="1"/>
    <xf numFmtId="0" fontId="18" fillId="4" borderId="1" xfId="0" applyFont="1" applyFill="1" applyBorder="1"/>
    <xf numFmtId="0" fontId="18" fillId="5" borderId="1" xfId="0" applyFont="1" applyFill="1" applyBorder="1"/>
    <xf numFmtId="2" fontId="18" fillId="0" borderId="0" xfId="0" applyNumberFormat="1" applyFont="1" applyFill="1" applyBorder="1"/>
    <xf numFmtId="2" fontId="0" fillId="0" borderId="0" xfId="0" applyNumberFormat="1" applyFill="1" applyBorder="1"/>
    <xf numFmtId="2" fontId="14" fillId="0" borderId="1" xfId="0" applyNumberFormat="1" applyFont="1" applyFill="1" applyBorder="1"/>
    <xf numFmtId="0" fontId="14" fillId="0" borderId="1" xfId="0" applyNumberFormat="1" applyFont="1" applyFill="1" applyBorder="1"/>
    <xf numFmtId="0" fontId="13" fillId="0" borderId="3" xfId="0" applyFont="1" applyBorder="1"/>
    <xf numFmtId="0" fontId="0" fillId="3" borderId="1" xfId="0" applyFill="1" applyBorder="1"/>
    <xf numFmtId="0" fontId="0" fillId="5" borderId="1" xfId="0" applyFill="1" applyBorder="1"/>
    <xf numFmtId="0" fontId="0" fillId="0" borderId="1" xfId="0" applyFill="1" applyBorder="1"/>
    <xf numFmtId="2" fontId="7" fillId="0" borderId="0" xfId="0" applyNumberFormat="1" applyFont="1" applyBorder="1"/>
    <xf numFmtId="2" fontId="0" fillId="0" borderId="0" xfId="0" applyNumberFormat="1" applyBorder="1"/>
    <xf numFmtId="0" fontId="12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23" fillId="0" borderId="1" xfId="0" applyFont="1" applyBorder="1"/>
    <xf numFmtId="9" fontId="12" fillId="0" borderId="1" xfId="0" applyNumberFormat="1" applyFont="1" applyBorder="1"/>
    <xf numFmtId="10" fontId="12" fillId="0" borderId="1" xfId="0" applyNumberFormat="1" applyFont="1" applyBorder="1"/>
    <xf numFmtId="0" fontId="12" fillId="0" borderId="0" xfId="0" applyFont="1" applyBorder="1"/>
    <xf numFmtId="2" fontId="7" fillId="0" borderId="1" xfId="0" applyNumberFormat="1" applyFont="1" applyBorder="1"/>
    <xf numFmtId="2" fontId="8" fillId="0" borderId="1" xfId="0" applyNumberFormat="1" applyFont="1" applyBorder="1"/>
    <xf numFmtId="9" fontId="0" fillId="0" borderId="1" xfId="0" applyNumberFormat="1" applyBorder="1"/>
    <xf numFmtId="10" fontId="0" fillId="0" borderId="1" xfId="0" applyNumberFormat="1" applyBorder="1"/>
    <xf numFmtId="0" fontId="12" fillId="0" borderId="0" xfId="0" applyFont="1" applyFill="1" applyBorder="1"/>
    <xf numFmtId="2" fontId="0" fillId="0" borderId="2" xfId="0" applyNumberFormat="1" applyBorder="1"/>
    <xf numFmtId="0" fontId="0" fillId="0" borderId="18" xfId="0" applyBorder="1"/>
    <xf numFmtId="0" fontId="0" fillId="0" borderId="27" xfId="0" applyBorder="1"/>
    <xf numFmtId="0" fontId="0" fillId="0" borderId="40" xfId="0" applyBorder="1"/>
    <xf numFmtId="0" fontId="7" fillId="0" borderId="21" xfId="0" applyFont="1" applyBorder="1"/>
    <xf numFmtId="0" fontId="0" fillId="0" borderId="22" xfId="0" applyBorder="1"/>
    <xf numFmtId="9" fontId="22" fillId="0" borderId="16" xfId="0" applyNumberFormat="1" applyFont="1" applyBorder="1"/>
    <xf numFmtId="10" fontId="22" fillId="0" borderId="16" xfId="0" applyNumberFormat="1" applyFont="1" applyBorder="1"/>
    <xf numFmtId="0" fontId="22" fillId="0" borderId="22" xfId="0" applyFont="1" applyBorder="1"/>
    <xf numFmtId="2" fontId="0" fillId="0" borderId="6" xfId="0" applyNumberFormat="1" applyBorder="1"/>
    <xf numFmtId="9" fontId="22" fillId="0" borderId="0" xfId="0" applyNumberFormat="1" applyFont="1"/>
    <xf numFmtId="0" fontId="9" fillId="0" borderId="19" xfId="0" applyFont="1" applyBorder="1"/>
    <xf numFmtId="2" fontId="9" fillId="0" borderId="20" xfId="0" applyNumberFormat="1" applyFont="1" applyBorder="1"/>
    <xf numFmtId="2" fontId="9" fillId="0" borderId="0" xfId="0" applyNumberFormat="1" applyFont="1"/>
    <xf numFmtId="9" fontId="22" fillId="0" borderId="8" xfId="0" applyNumberFormat="1" applyFont="1" applyBorder="1"/>
    <xf numFmtId="10" fontId="22" fillId="0" borderId="8" xfId="0" applyNumberFormat="1" applyFont="1" applyBorder="1"/>
    <xf numFmtId="9" fontId="22" fillId="0" borderId="1" xfId="0" applyNumberFormat="1" applyFont="1" applyBorder="1"/>
    <xf numFmtId="0" fontId="9" fillId="0" borderId="0" xfId="0" applyFont="1" applyBorder="1"/>
    <xf numFmtId="0" fontId="0" fillId="0" borderId="41" xfId="0" applyFill="1" applyBorder="1"/>
    <xf numFmtId="0" fontId="7" fillId="0" borderId="41" xfId="0" applyFont="1" applyFill="1" applyBorder="1"/>
    <xf numFmtId="0" fontId="8" fillId="0" borderId="1" xfId="0" applyFont="1" applyFill="1" applyBorder="1"/>
    <xf numFmtId="0" fontId="7" fillId="0" borderId="6" xfId="0" applyFont="1" applyBorder="1"/>
    <xf numFmtId="0" fontId="23" fillId="0" borderId="6" xfId="0" applyFont="1" applyBorder="1"/>
    <xf numFmtId="0" fontId="0" fillId="0" borderId="42" xfId="0" applyBorder="1"/>
    <xf numFmtId="0" fontId="9" fillId="0" borderId="42" xfId="0" applyFont="1" applyBorder="1"/>
    <xf numFmtId="0" fontId="7" fillId="0" borderId="1" xfId="0" applyFont="1" applyFill="1" applyBorder="1"/>
    <xf numFmtId="0" fontId="0" fillId="0" borderId="3" xfId="0" applyBorder="1"/>
    <xf numFmtId="0" fontId="0" fillId="0" borderId="2" xfId="0" applyBorder="1"/>
    <xf numFmtId="0" fontId="9" fillId="0" borderId="21" xfId="0" applyFont="1" applyBorder="1"/>
    <xf numFmtId="0" fontId="9" fillId="0" borderId="2" xfId="0" applyFont="1" applyBorder="1"/>
    <xf numFmtId="2" fontId="14" fillId="0" borderId="43" xfId="0" applyNumberFormat="1" applyFont="1" applyFill="1" applyBorder="1"/>
    <xf numFmtId="0" fontId="9" fillId="0" borderId="6" xfId="0" applyFont="1" applyBorder="1"/>
    <xf numFmtId="0" fontId="9" fillId="0" borderId="41" xfId="0" applyFont="1" applyFill="1" applyBorder="1"/>
    <xf numFmtId="0" fontId="8" fillId="0" borderId="6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46" xfId="0" applyFont="1" applyBorder="1"/>
    <xf numFmtId="0" fontId="7" fillId="0" borderId="46" xfId="0" applyFont="1" applyBorder="1"/>
    <xf numFmtId="0" fontId="7" fillId="0" borderId="2" xfId="0" applyFont="1" applyBorder="1"/>
    <xf numFmtId="0" fontId="7" fillId="0" borderId="48" xfId="0" applyFont="1" applyBorder="1"/>
    <xf numFmtId="0" fontId="7" fillId="0" borderId="49" xfId="0" applyFont="1" applyBorder="1"/>
    <xf numFmtId="0" fontId="7" fillId="0" borderId="47" xfId="0" applyFont="1" applyBorder="1"/>
    <xf numFmtId="0" fontId="0" fillId="0" borderId="48" xfId="0" applyBorder="1"/>
    <xf numFmtId="0" fontId="8" fillId="0" borderId="16" xfId="0" applyFont="1" applyBorder="1"/>
    <xf numFmtId="0" fontId="8" fillId="0" borderId="44" xfId="0" applyFont="1" applyBorder="1"/>
    <xf numFmtId="0" fontId="8" fillId="0" borderId="43" xfId="0" applyFont="1" applyBorder="1"/>
    <xf numFmtId="0" fontId="8" fillId="0" borderId="45" xfId="0" applyFont="1" applyBorder="1"/>
    <xf numFmtId="0" fontId="8" fillId="0" borderId="47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23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50" xfId="0" applyFont="1" applyBorder="1"/>
    <xf numFmtId="0" fontId="23" fillId="0" borderId="51" xfId="0" applyFont="1" applyBorder="1"/>
    <xf numFmtId="0" fontId="7" fillId="0" borderId="22" xfId="0" applyFont="1" applyBorder="1"/>
    <xf numFmtId="0" fontId="0" fillId="0" borderId="21" xfId="0" applyBorder="1"/>
    <xf numFmtId="2" fontId="8" fillId="0" borderId="16" xfId="0" applyNumberFormat="1" applyFont="1" applyBorder="1"/>
    <xf numFmtId="0" fontId="8" fillId="0" borderId="22" xfId="0" applyFont="1" applyBorder="1"/>
    <xf numFmtId="2" fontId="3" fillId="0" borderId="36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8" fillId="0" borderId="34" xfId="0" applyFont="1" applyFill="1" applyBorder="1"/>
    <xf numFmtId="0" fontId="22" fillId="0" borderId="0" xfId="0" applyFont="1"/>
    <xf numFmtId="0" fontId="0" fillId="0" borderId="1" xfId="0" applyFill="1" applyBorder="1" applyAlignment="1">
      <alignment horizontal="left" indent="1"/>
    </xf>
    <xf numFmtId="0" fontId="0" fillId="0" borderId="16" xfId="0" applyBorder="1"/>
    <xf numFmtId="0" fontId="0" fillId="0" borderId="44" xfId="0" applyBorder="1"/>
    <xf numFmtId="0" fontId="0" fillId="0" borderId="47" xfId="0" applyBorder="1"/>
    <xf numFmtId="0" fontId="0" fillId="0" borderId="41" xfId="0" applyBorder="1"/>
    <xf numFmtId="0" fontId="22" fillId="0" borderId="16" xfId="0" applyFont="1" applyBorder="1"/>
    <xf numFmtId="0" fontId="25" fillId="0" borderId="6" xfId="0" applyFont="1" applyBorder="1"/>
    <xf numFmtId="0" fontId="22" fillId="0" borderId="21" xfId="0" applyFont="1" applyBorder="1"/>
    <xf numFmtId="0" fontId="22" fillId="0" borderId="44" xfId="0" applyFont="1" applyBorder="1"/>
    <xf numFmtId="0" fontId="22" fillId="0" borderId="45" xfId="0" applyFont="1" applyBorder="1"/>
    <xf numFmtId="0" fontId="22" fillId="0" borderId="2" xfId="0" applyFont="1" applyBorder="1"/>
    <xf numFmtId="0" fontId="25" fillId="0" borderId="2" xfId="0" applyFont="1" applyBorder="1"/>
    <xf numFmtId="0" fontId="25" fillId="0" borderId="1" xfId="0" applyFont="1" applyBorder="1"/>
    <xf numFmtId="2" fontId="13" fillId="3" borderId="2" xfId="0" applyNumberFormat="1" applyFont="1" applyFill="1" applyBorder="1"/>
    <xf numFmtId="2" fontId="17" fillId="3" borderId="16" xfId="0" applyNumberFormat="1" applyFont="1" applyFill="1" applyBorder="1"/>
    <xf numFmtId="2" fontId="13" fillId="3" borderId="6" xfId="0" applyNumberFormat="1" applyFont="1" applyFill="1" applyBorder="1"/>
    <xf numFmtId="2" fontId="17" fillId="3" borderId="1" xfId="0" applyNumberFormat="1" applyFont="1" applyFill="1" applyBorder="1"/>
    <xf numFmtId="2" fontId="22" fillId="0" borderId="16" xfId="0" applyNumberFormat="1" applyFont="1" applyBorder="1"/>
    <xf numFmtId="2" fontId="22" fillId="0" borderId="44" xfId="0" applyNumberFormat="1" applyFont="1" applyBorder="1"/>
    <xf numFmtId="2" fontId="22" fillId="0" borderId="43" xfId="0" applyNumberFormat="1" applyFont="1" applyBorder="1"/>
    <xf numFmtId="0" fontId="22" fillId="0" borderId="43" xfId="0" applyFont="1" applyBorder="1"/>
    <xf numFmtId="2" fontId="22" fillId="0" borderId="45" xfId="0" applyNumberFormat="1" applyFont="1" applyBorder="1"/>
    <xf numFmtId="2" fontId="0" fillId="0" borderId="41" xfId="0" applyNumberFormat="1" applyBorder="1"/>
    <xf numFmtId="0" fontId="22" fillId="0" borderId="25" xfId="0" applyFont="1" applyBorder="1"/>
    <xf numFmtId="0" fontId="0" fillId="0" borderId="43" xfId="0" applyBorder="1"/>
    <xf numFmtId="2" fontId="13" fillId="3" borderId="50" xfId="0" applyNumberFormat="1" applyFont="1" applyFill="1" applyBorder="1"/>
    <xf numFmtId="2" fontId="13" fillId="3" borderId="3" xfId="0" applyNumberFormat="1" applyFont="1" applyFill="1" applyBorder="1"/>
    <xf numFmtId="2" fontId="13" fillId="3" borderId="48" xfId="0" applyNumberFormat="1" applyFont="1" applyFill="1" applyBorder="1"/>
    <xf numFmtId="2" fontId="17" fillId="3" borderId="44" xfId="0" applyNumberFormat="1" applyFont="1" applyFill="1" applyBorder="1"/>
    <xf numFmtId="0" fontId="0" fillId="0" borderId="30" xfId="0" applyBorder="1"/>
    <xf numFmtId="0" fontId="0" fillId="0" borderId="38" xfId="0" applyBorder="1"/>
    <xf numFmtId="0" fontId="22" fillId="0" borderId="24" xfId="0" applyFont="1" applyBorder="1"/>
    <xf numFmtId="2" fontId="17" fillId="3" borderId="21" xfId="0" applyNumberFormat="1" applyFont="1" applyFill="1" applyBorder="1"/>
    <xf numFmtId="0" fontId="25" fillId="0" borderId="16" xfId="0" applyFont="1" applyBorder="1"/>
    <xf numFmtId="2" fontId="25" fillId="0" borderId="2" xfId="0" applyNumberFormat="1" applyFont="1" applyBorder="1"/>
    <xf numFmtId="0" fontId="22" fillId="0" borderId="17" xfId="0" applyFont="1" applyBorder="1"/>
    <xf numFmtId="0" fontId="22" fillId="0" borderId="12" xfId="0" applyFont="1" applyBorder="1"/>
    <xf numFmtId="2" fontId="18" fillId="0" borderId="12" xfId="0" applyNumberFormat="1" applyFont="1" applyBorder="1"/>
    <xf numFmtId="2" fontId="22" fillId="0" borderId="12" xfId="0" applyNumberFormat="1" applyFont="1" applyBorder="1"/>
    <xf numFmtId="2" fontId="22" fillId="0" borderId="24" xfId="0" applyNumberFormat="1" applyFont="1" applyBorder="1"/>
    <xf numFmtId="2" fontId="0" fillId="0" borderId="47" xfId="0" applyNumberFormat="1" applyBorder="1"/>
    <xf numFmtId="2" fontId="22" fillId="3" borderId="12" xfId="0" applyNumberFormat="1" applyFont="1" applyFill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indent="1"/>
    </xf>
    <xf numFmtId="0" fontId="7" fillId="0" borderId="1" xfId="0" applyFont="1" applyFill="1" applyBorder="1" applyAlignment="1">
      <alignment horizontal="left" indent="1"/>
    </xf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2" fillId="3" borderId="1" xfId="0" applyNumberFormat="1" applyFont="1" applyFill="1" applyBorder="1"/>
    <xf numFmtId="2" fontId="1" fillId="0" borderId="1" xfId="0" applyNumberFormat="1" applyFont="1" applyFill="1" applyBorder="1"/>
    <xf numFmtId="0" fontId="26" fillId="0" borderId="21" xfId="0" applyFont="1" applyBorder="1"/>
    <xf numFmtId="0" fontId="26" fillId="0" borderId="16" xfId="0" applyFont="1" applyBorder="1"/>
    <xf numFmtId="2" fontId="26" fillId="0" borderId="16" xfId="0" applyNumberFormat="1" applyFont="1" applyBorder="1"/>
    <xf numFmtId="2" fontId="5" fillId="3" borderId="16" xfId="0" applyNumberFormat="1" applyFont="1" applyFill="1" applyBorder="1"/>
    <xf numFmtId="2" fontId="4" fillId="0" borderId="16" xfId="0" applyNumberFormat="1" applyFont="1" applyBorder="1"/>
    <xf numFmtId="2" fontId="26" fillId="0" borderId="44" xfId="0" applyNumberFormat="1" applyFont="1" applyBorder="1"/>
    <xf numFmtId="2" fontId="26" fillId="0" borderId="43" xfId="0" applyNumberFormat="1" applyFont="1" applyBorder="1"/>
    <xf numFmtId="2" fontId="2" fillId="3" borderId="6" xfId="0" applyNumberFormat="1" applyFont="1" applyFill="1" applyBorder="1"/>
    <xf numFmtId="2" fontId="1" fillId="0" borderId="6" xfId="0" applyNumberFormat="1" applyFont="1" applyBorder="1"/>
    <xf numFmtId="2" fontId="7" fillId="0" borderId="6" xfId="0" applyNumberFormat="1" applyFont="1" applyBorder="1"/>
    <xf numFmtId="0" fontId="26" fillId="0" borderId="44" xfId="0" applyFont="1" applyBorder="1"/>
    <xf numFmtId="2" fontId="1" fillId="0" borderId="41" xfId="0" applyNumberFormat="1" applyFont="1" applyBorder="1"/>
    <xf numFmtId="0" fontId="7" fillId="0" borderId="16" xfId="0" applyFont="1" applyBorder="1"/>
    <xf numFmtId="2" fontId="5" fillId="3" borderId="1" xfId="0" applyNumberFormat="1" applyFont="1" applyFill="1" applyBorder="1"/>
    <xf numFmtId="2" fontId="4" fillId="0" borderId="43" xfId="0" applyNumberFormat="1" applyFont="1" applyBorder="1"/>
    <xf numFmtId="0" fontId="26" fillId="0" borderId="45" xfId="0" applyFont="1" applyBorder="1"/>
    <xf numFmtId="2" fontId="2" fillId="3" borderId="2" xfId="0" applyNumberFormat="1" applyFont="1" applyFill="1" applyBorder="1"/>
    <xf numFmtId="2" fontId="1" fillId="0" borderId="2" xfId="0" applyNumberFormat="1" applyFont="1" applyBorder="1"/>
    <xf numFmtId="0" fontId="7" fillId="0" borderId="41" xfId="0" applyFont="1" applyBorder="1"/>
    <xf numFmtId="2" fontId="7" fillId="0" borderId="2" xfId="0" applyNumberFormat="1" applyFont="1" applyBorder="1"/>
    <xf numFmtId="0" fontId="27" fillId="0" borderId="6" xfId="0" applyFont="1" applyBorder="1"/>
    <xf numFmtId="0" fontId="27" fillId="0" borderId="1" xfId="0" applyFont="1" applyBorder="1"/>
    <xf numFmtId="2" fontId="28" fillId="0" borderId="43" xfId="0" applyNumberFormat="1" applyFont="1" applyBorder="1"/>
    <xf numFmtId="2" fontId="7" fillId="0" borderId="23" xfId="0" applyNumberFormat="1" applyFont="1" applyBorder="1"/>
    <xf numFmtId="0" fontId="7" fillId="0" borderId="25" xfId="0" applyFont="1" applyBorder="1"/>
    <xf numFmtId="2" fontId="7" fillId="0" borderId="41" xfId="0" applyNumberFormat="1" applyFont="1" applyBorder="1"/>
    <xf numFmtId="2" fontId="26" fillId="0" borderId="45" xfId="0" applyNumberFormat="1" applyFont="1" applyBorder="1"/>
    <xf numFmtId="2" fontId="26" fillId="0" borderId="21" xfId="0" applyNumberFormat="1" applyFont="1" applyBorder="1"/>
    <xf numFmtId="2" fontId="26" fillId="0" borderId="22" xfId="0" applyNumberFormat="1" applyFont="1" applyBorder="1"/>
    <xf numFmtId="2" fontId="27" fillId="0" borderId="22" xfId="0" applyNumberFormat="1" applyFont="1" applyBorder="1"/>
    <xf numFmtId="0" fontId="26" fillId="0" borderId="43" xfId="0" applyFont="1" applyBorder="1"/>
    <xf numFmtId="2" fontId="27" fillId="0" borderId="21" xfId="0" applyNumberFormat="1" applyFont="1" applyBorder="1"/>
    <xf numFmtId="2" fontId="5" fillId="3" borderId="21" xfId="0" applyNumberFormat="1" applyFont="1" applyFill="1" applyBorder="1"/>
    <xf numFmtId="0" fontId="26" fillId="0" borderId="22" xfId="0" applyFont="1" applyBorder="1"/>
    <xf numFmtId="0" fontId="26" fillId="0" borderId="24" xfId="0" applyFont="1" applyBorder="1"/>
    <xf numFmtId="2" fontId="2" fillId="3" borderId="50" xfId="0" applyNumberFormat="1" applyFont="1" applyFill="1" applyBorder="1"/>
    <xf numFmtId="0" fontId="7" fillId="0" borderId="30" xfId="0" applyFont="1" applyBorder="1"/>
    <xf numFmtId="2" fontId="1" fillId="0" borderId="54" xfId="0" applyNumberFormat="1" applyFont="1" applyBorder="1"/>
    <xf numFmtId="0" fontId="27" fillId="0" borderId="22" xfId="0" applyFont="1" applyBorder="1"/>
    <xf numFmtId="2" fontId="2" fillId="3" borderId="3" xfId="0" applyNumberFormat="1" applyFont="1" applyFill="1" applyBorder="1"/>
    <xf numFmtId="0" fontId="7" fillId="0" borderId="27" xfId="0" applyFont="1" applyBorder="1"/>
    <xf numFmtId="2" fontId="1" fillId="0" borderId="47" xfId="0" applyNumberFormat="1" applyFont="1" applyBorder="1"/>
    <xf numFmtId="2" fontId="2" fillId="3" borderId="48" xfId="0" applyNumberFormat="1" applyFont="1" applyFill="1" applyBorder="1"/>
    <xf numFmtId="0" fontId="7" fillId="0" borderId="38" xfId="0" applyFont="1" applyBorder="1"/>
    <xf numFmtId="2" fontId="5" fillId="3" borderId="44" xfId="0" applyNumberFormat="1" applyFont="1" applyFill="1" applyBorder="1"/>
    <xf numFmtId="0" fontId="7" fillId="0" borderId="43" xfId="0" applyFont="1" applyBorder="1"/>
    <xf numFmtId="0" fontId="26" fillId="0" borderId="25" xfId="0" applyFont="1" applyBorder="1"/>
    <xf numFmtId="2" fontId="4" fillId="0" borderId="25" xfId="0" applyNumberFormat="1" applyFont="1" applyBorder="1"/>
    <xf numFmtId="0" fontId="27" fillId="0" borderId="43" xfId="0" applyFont="1" applyBorder="1"/>
    <xf numFmtId="2" fontId="27" fillId="0" borderId="6" xfId="0" applyNumberFormat="1" applyFont="1" applyBorder="1"/>
    <xf numFmtId="0" fontId="27" fillId="0" borderId="2" xfId="0" applyFont="1" applyBorder="1"/>
    <xf numFmtId="2" fontId="27" fillId="0" borderId="41" xfId="0" applyNumberFormat="1" applyFont="1" applyBorder="1"/>
    <xf numFmtId="2" fontId="1" fillId="0" borderId="43" xfId="0" applyNumberFormat="1" applyFont="1" applyBorder="1"/>
    <xf numFmtId="0" fontId="7" fillId="0" borderId="55" xfId="0" applyFont="1" applyFill="1" applyBorder="1"/>
    <xf numFmtId="0" fontId="26" fillId="0" borderId="2" xfId="0" applyFont="1" applyBorder="1"/>
    <xf numFmtId="0" fontId="27" fillId="0" borderId="16" xfId="0" applyFont="1" applyBorder="1"/>
    <xf numFmtId="2" fontId="27" fillId="0" borderId="2" xfId="0" applyNumberFormat="1" applyFont="1" applyBorder="1"/>
    <xf numFmtId="0" fontId="7" fillId="0" borderId="44" xfId="0" applyFont="1" applyBorder="1"/>
    <xf numFmtId="2" fontId="4" fillId="0" borderId="6" xfId="0" applyNumberFormat="1" applyFont="1" applyBorder="1"/>
    <xf numFmtId="0" fontId="26" fillId="0" borderId="17" xfId="0" applyFont="1" applyBorder="1"/>
    <xf numFmtId="0" fontId="26" fillId="0" borderId="12" xfId="0" applyFont="1" applyBorder="1"/>
    <xf numFmtId="2" fontId="26" fillId="0" borderId="12" xfId="0" applyNumberFormat="1" applyFont="1" applyBorder="1"/>
    <xf numFmtId="2" fontId="5" fillId="3" borderId="12" xfId="0" applyNumberFormat="1" applyFont="1" applyFill="1" applyBorder="1"/>
    <xf numFmtId="2" fontId="4" fillId="0" borderId="12" xfId="0" applyNumberFormat="1" applyFont="1" applyBorder="1"/>
    <xf numFmtId="2" fontId="26" fillId="0" borderId="30" xfId="0" applyNumberFormat="1" applyFont="1" applyBorder="1"/>
    <xf numFmtId="2" fontId="29" fillId="0" borderId="2" xfId="0" applyNumberFormat="1" applyFont="1" applyBorder="1"/>
    <xf numFmtId="2" fontId="29" fillId="0" borderId="0" xfId="0" applyNumberFormat="1" applyFont="1" applyBorder="1"/>
    <xf numFmtId="2" fontId="7" fillId="0" borderId="41" xfId="0" applyNumberFormat="1" applyFont="1" applyFill="1" applyBorder="1"/>
    <xf numFmtId="0" fontId="7" fillId="0" borderId="6" xfId="0" applyFont="1" applyFill="1" applyBorder="1"/>
    <xf numFmtId="2" fontId="1" fillId="0" borderId="25" xfId="0" applyNumberFormat="1" applyFont="1" applyBorder="1"/>
    <xf numFmtId="0" fontId="7" fillId="0" borderId="24" xfId="0" applyFont="1" applyFill="1" applyBorder="1"/>
    <xf numFmtId="2" fontId="7" fillId="0" borderId="25" xfId="0" applyNumberFormat="1" applyFont="1" applyBorder="1"/>
    <xf numFmtId="0" fontId="7" fillId="0" borderId="24" xfId="0" applyFont="1" applyBorder="1"/>
    <xf numFmtId="2" fontId="1" fillId="0" borderId="56" xfId="0" applyNumberFormat="1" applyFont="1" applyBorder="1"/>
    <xf numFmtId="2" fontId="1" fillId="0" borderId="57" xfId="0" applyNumberFormat="1" applyFont="1" applyBorder="1"/>
    <xf numFmtId="2" fontId="1" fillId="0" borderId="10" xfId="0" applyNumberFormat="1" applyFont="1" applyBorder="1"/>
    <xf numFmtId="0" fontId="0" fillId="0" borderId="54" xfId="0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2" fontId="30" fillId="0" borderId="1" xfId="0" applyNumberFormat="1" applyFont="1" applyBorder="1"/>
    <xf numFmtId="2" fontId="27" fillId="0" borderId="1" xfId="0" applyNumberFormat="1" applyFont="1" applyBorder="1"/>
    <xf numFmtId="2" fontId="31" fillId="3" borderId="1" xfId="0" applyNumberFormat="1" applyFont="1" applyFill="1" applyBorder="1"/>
    <xf numFmtId="2" fontId="29" fillId="0" borderId="1" xfId="0" applyNumberFormat="1" applyFont="1" applyBorder="1"/>
    <xf numFmtId="0" fontId="29" fillId="0" borderId="6" xfId="0" applyFont="1" applyBorder="1"/>
    <xf numFmtId="2" fontId="29" fillId="0" borderId="6" xfId="0" applyNumberFormat="1" applyFont="1" applyBorder="1"/>
    <xf numFmtId="0" fontId="29" fillId="0" borderId="1" xfId="0" applyFont="1" applyBorder="1"/>
    <xf numFmtId="2" fontId="31" fillId="3" borderId="3" xfId="0" applyNumberFormat="1" applyFont="1" applyFill="1" applyBorder="1"/>
    <xf numFmtId="0" fontId="29" fillId="0" borderId="27" xfId="0" applyFont="1" applyBorder="1"/>
    <xf numFmtId="0" fontId="29" fillId="0" borderId="0" xfId="0" applyFont="1"/>
    <xf numFmtId="0" fontId="32" fillId="0" borderId="0" xfId="0" applyFont="1"/>
    <xf numFmtId="0" fontId="29" fillId="0" borderId="2" xfId="0" applyFont="1" applyBorder="1"/>
    <xf numFmtId="0" fontId="29" fillId="0" borderId="0" xfId="0" applyFont="1" applyBorder="1"/>
    <xf numFmtId="2" fontId="2" fillId="3" borderId="41" xfId="0" applyNumberFormat="1" applyFont="1" applyFill="1" applyBorder="1"/>
    <xf numFmtId="0" fontId="27" fillId="0" borderId="41" xfId="0" applyFont="1" applyBorder="1"/>
    <xf numFmtId="0" fontId="7" fillId="0" borderId="40" xfId="0" applyFont="1" applyBorder="1"/>
    <xf numFmtId="0" fontId="27" fillId="0" borderId="58" xfId="0" applyFont="1" applyBorder="1"/>
    <xf numFmtId="2" fontId="29" fillId="0" borderId="41" xfId="0" applyNumberFormat="1" applyFont="1" applyBorder="1"/>
    <xf numFmtId="0" fontId="0" fillId="0" borderId="5" xfId="0" applyBorder="1"/>
    <xf numFmtId="0" fontId="0" fillId="0" borderId="55" xfId="0" applyBorder="1"/>
    <xf numFmtId="0" fontId="32" fillId="0" borderId="0" xfId="0" applyFont="1" applyBorder="1"/>
    <xf numFmtId="0" fontId="32" fillId="0" borderId="55" xfId="0" applyFont="1" applyBorder="1"/>
    <xf numFmtId="0" fontId="0" fillId="0" borderId="59" xfId="0" applyBorder="1"/>
    <xf numFmtId="0" fontId="0" fillId="0" borderId="50" xfId="0" applyBorder="1"/>
    <xf numFmtId="2" fontId="26" fillId="0" borderId="0" xfId="0" applyNumberFormat="1" applyFont="1" applyBorder="1"/>
    <xf numFmtId="0" fontId="22" fillId="0" borderId="0" xfId="0" applyFont="1" applyBorder="1"/>
    <xf numFmtId="0" fontId="26" fillId="0" borderId="0" xfId="0" applyFont="1" applyBorder="1"/>
    <xf numFmtId="2" fontId="1" fillId="3" borderId="25" xfId="0" applyNumberFormat="1" applyFont="1" applyFill="1" applyBorder="1"/>
    <xf numFmtId="2" fontId="29" fillId="3" borderId="0" xfId="0" applyNumberFormat="1" applyFont="1" applyFill="1" applyBorder="1"/>
    <xf numFmtId="2" fontId="1" fillId="3" borderId="1" xfId="0" applyNumberFormat="1" applyFont="1" applyFill="1" applyBorder="1"/>
    <xf numFmtId="2" fontId="27" fillId="3" borderId="1" xfId="0" applyNumberFormat="1" applyFont="1" applyFill="1" applyBorder="1"/>
    <xf numFmtId="2" fontId="0" fillId="3" borderId="1" xfId="0" applyNumberFormat="1" applyFill="1" applyBorder="1"/>
    <xf numFmtId="2" fontId="22" fillId="6" borderId="12" xfId="0" applyNumberFormat="1" applyFont="1" applyFill="1" applyBorder="1"/>
    <xf numFmtId="0" fontId="0" fillId="6" borderId="0" xfId="0" applyFill="1"/>
    <xf numFmtId="2" fontId="0" fillId="6" borderId="0" xfId="0" applyNumberFormat="1" applyFill="1"/>
    <xf numFmtId="0" fontId="0" fillId="2" borderId="0" xfId="0" applyFill="1"/>
    <xf numFmtId="2" fontId="17" fillId="0" borderId="12" xfId="0" applyNumberFormat="1" applyFont="1" applyFill="1" applyBorder="1"/>
    <xf numFmtId="0" fontId="0" fillId="7" borderId="0" xfId="0" applyFill="1"/>
    <xf numFmtId="2" fontId="22" fillId="0" borderId="12" xfId="0" applyNumberFormat="1" applyFont="1" applyFill="1" applyBorder="1"/>
    <xf numFmtId="0" fontId="0" fillId="6" borderId="41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2" fontId="0" fillId="2" borderId="1" xfId="0" applyNumberFormat="1" applyFill="1" applyBorder="1"/>
    <xf numFmtId="2" fontId="0" fillId="0" borderId="1" xfId="0" applyNumberFormat="1" applyFill="1" applyBorder="1"/>
    <xf numFmtId="0" fontId="14" fillId="0" borderId="29" xfId="0" applyFont="1" applyBorder="1"/>
    <xf numFmtId="0" fontId="1" fillId="0" borderId="21" xfId="0" applyFont="1" applyBorder="1"/>
    <xf numFmtId="17" fontId="0" fillId="0" borderId="39" xfId="0" applyNumberFormat="1" applyBorder="1"/>
    <xf numFmtId="17" fontId="0" fillId="0" borderId="18" xfId="0" applyNumberFormat="1" applyBorder="1"/>
    <xf numFmtId="2" fontId="9" fillId="0" borderId="2" xfId="0" applyNumberFormat="1" applyFont="1" applyBorder="1"/>
    <xf numFmtId="0" fontId="0" fillId="0" borderId="0" xfId="0" applyFill="1"/>
    <xf numFmtId="2" fontId="14" fillId="0" borderId="2" xfId="0" applyNumberFormat="1" applyFont="1" applyFill="1" applyBorder="1"/>
    <xf numFmtId="0" fontId="7" fillId="0" borderId="14" xfId="0" applyFont="1" applyBorder="1"/>
    <xf numFmtId="0" fontId="8" fillId="0" borderId="3" xfId="0" applyFont="1" applyBorder="1"/>
    <xf numFmtId="0" fontId="1" fillId="0" borderId="2" xfId="0" applyFont="1" applyBorder="1"/>
    <xf numFmtId="0" fontId="8" fillId="0" borderId="2" xfId="0" applyFont="1" applyBorder="1"/>
    <xf numFmtId="0" fontId="33" fillId="0" borderId="0" xfId="0" applyFont="1" applyBorder="1"/>
    <xf numFmtId="0" fontId="8" fillId="0" borderId="53" xfId="0" applyFont="1" applyBorder="1"/>
    <xf numFmtId="0" fontId="8" fillId="0" borderId="60" xfId="0" applyFont="1" applyBorder="1"/>
    <xf numFmtId="0" fontId="8" fillId="0" borderId="25" xfId="0" applyFont="1" applyBorder="1"/>
    <xf numFmtId="0" fontId="7" fillId="0" borderId="42" xfId="0" applyFont="1" applyBorder="1"/>
    <xf numFmtId="2" fontId="1" fillId="0" borderId="42" xfId="0" applyNumberFormat="1" applyFont="1" applyBorder="1"/>
    <xf numFmtId="2" fontId="1" fillId="0" borderId="51" xfId="0" applyNumberFormat="1" applyFont="1" applyBorder="1"/>
    <xf numFmtId="4" fontId="0" fillId="0" borderId="6" xfId="0" applyNumberFormat="1" applyBorder="1"/>
    <xf numFmtId="4" fontId="0" fillId="0" borderId="2" xfId="0" applyNumberFormat="1" applyBorder="1"/>
    <xf numFmtId="0" fontId="0" fillId="0" borderId="41" xfId="0" applyFill="1" applyBorder="1" applyAlignment="1">
      <alignment horizontal="left" indent="1"/>
    </xf>
    <xf numFmtId="2" fontId="25" fillId="0" borderId="1" xfId="0" applyNumberFormat="1" applyFont="1" applyBorder="1"/>
    <xf numFmtId="0" fontId="22" fillId="0" borderId="6" xfId="0" applyFont="1" applyBorder="1"/>
    <xf numFmtId="2" fontId="25" fillId="0" borderId="6" xfId="0" applyNumberFormat="1" applyFont="1" applyBorder="1"/>
    <xf numFmtId="0" fontId="22" fillId="0" borderId="1" xfId="0" applyFont="1" applyBorder="1"/>
    <xf numFmtId="0" fontId="35" fillId="0" borderId="21" xfId="0" applyFont="1" applyFill="1" applyBorder="1"/>
    <xf numFmtId="0" fontId="35" fillId="0" borderId="16" xfId="0" applyFont="1" applyFill="1" applyBorder="1"/>
    <xf numFmtId="0" fontId="22" fillId="0" borderId="23" xfId="0" applyFont="1" applyBorder="1"/>
    <xf numFmtId="2" fontId="21" fillId="0" borderId="1" xfId="0" applyNumberFormat="1" applyFont="1" applyBorder="1"/>
    <xf numFmtId="0" fontId="34" fillId="0" borderId="0" xfId="0" applyFont="1"/>
    <xf numFmtId="2" fontId="34" fillId="0" borderId="0" xfId="0" applyNumberFormat="1" applyFont="1"/>
    <xf numFmtId="0" fontId="0" fillId="0" borderId="62" xfId="0" applyFill="1" applyBorder="1"/>
    <xf numFmtId="0" fontId="23" fillId="0" borderId="62" xfId="0" applyFont="1" applyBorder="1"/>
    <xf numFmtId="2" fontId="36" fillId="0" borderId="1" xfId="0" applyNumberFormat="1" applyFont="1" applyBorder="1"/>
    <xf numFmtId="2" fontId="25" fillId="0" borderId="0" xfId="0" applyNumberFormat="1" applyFont="1"/>
    <xf numFmtId="2" fontId="22" fillId="0" borderId="21" xfId="0" applyNumberFormat="1" applyFont="1" applyBorder="1"/>
    <xf numFmtId="4" fontId="22" fillId="0" borderId="16" xfId="0" applyNumberFormat="1" applyFont="1" applyBorder="1"/>
    <xf numFmtId="4" fontId="25" fillId="0" borderId="6" xfId="0" applyNumberFormat="1" applyFont="1" applyBorder="1"/>
    <xf numFmtId="2" fontId="22" fillId="0" borderId="16" xfId="0" applyNumberFormat="1" applyFont="1" applyFill="1" applyBorder="1"/>
    <xf numFmtId="0" fontId="22" fillId="0" borderId="39" xfId="0" applyFont="1" applyBorder="1"/>
    <xf numFmtId="0" fontId="25" fillId="0" borderId="30" xfId="0" applyFont="1" applyBorder="1"/>
    <xf numFmtId="2" fontId="22" fillId="0" borderId="44" xfId="0" applyNumberFormat="1" applyFont="1" applyFill="1" applyBorder="1"/>
    <xf numFmtId="0" fontId="12" fillId="0" borderId="0" xfId="0" applyFont="1"/>
    <xf numFmtId="0" fontId="8" fillId="0" borderId="1" xfId="0" applyNumberFormat="1" applyFont="1" applyBorder="1"/>
    <xf numFmtId="0" fontId="2" fillId="0" borderId="1" xfId="0" applyFont="1" applyBorder="1"/>
    <xf numFmtId="0" fontId="8" fillId="0" borderId="0" xfId="0" applyFont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8" fillId="8" borderId="16" xfId="0" applyNumberFormat="1" applyFont="1" applyFill="1" applyBorder="1"/>
    <xf numFmtId="2" fontId="14" fillId="8" borderId="41" xfId="0" applyNumberFormat="1" applyFont="1" applyFill="1" applyBorder="1"/>
    <xf numFmtId="2" fontId="18" fillId="8" borderId="43" xfId="0" applyNumberFormat="1" applyFont="1" applyFill="1" applyBorder="1"/>
    <xf numFmtId="2" fontId="14" fillId="8" borderId="2" xfId="0" applyNumberFormat="1" applyFont="1" applyFill="1" applyBorder="1"/>
    <xf numFmtId="2" fontId="18" fillId="8" borderId="6" xfId="0" applyNumberFormat="1" applyFont="1" applyFill="1" applyBorder="1"/>
    <xf numFmtId="2" fontId="14" fillId="8" borderId="43" xfId="0" applyNumberFormat="1" applyFont="1" applyFill="1" applyBorder="1"/>
    <xf numFmtId="2" fontId="25" fillId="0" borderId="41" xfId="0" applyNumberFormat="1" applyFont="1" applyBorder="1"/>
    <xf numFmtId="2" fontId="14" fillId="8" borderId="54" xfId="0" applyNumberFormat="1" applyFont="1" applyFill="1" applyBorder="1"/>
    <xf numFmtId="2" fontId="14" fillId="8" borderId="55" xfId="0" applyNumberFormat="1" applyFont="1" applyFill="1" applyBorder="1"/>
    <xf numFmtId="0" fontId="25" fillId="0" borderId="41" xfId="0" applyFont="1" applyBorder="1"/>
    <xf numFmtId="2" fontId="13" fillId="8" borderId="6" xfId="0" applyNumberFormat="1" applyFont="1" applyFill="1" applyBorder="1"/>
    <xf numFmtId="2" fontId="13" fillId="8" borderId="41" xfId="0" applyNumberFormat="1" applyFont="1" applyFill="1" applyBorder="1"/>
    <xf numFmtId="2" fontId="18" fillId="8" borderId="21" xfId="0" applyNumberFormat="1" applyFont="1" applyFill="1" applyBorder="1"/>
    <xf numFmtId="2" fontId="18" fillId="9" borderId="43" xfId="0" applyNumberFormat="1" applyFont="1" applyFill="1" applyBorder="1"/>
    <xf numFmtId="2" fontId="18" fillId="8" borderId="50" xfId="0" applyNumberFormat="1" applyFont="1" applyFill="1" applyBorder="1"/>
    <xf numFmtId="2" fontId="37" fillId="8" borderId="6" xfId="0" applyNumberFormat="1" applyFont="1" applyFill="1" applyBorder="1"/>
    <xf numFmtId="2" fontId="38" fillId="8" borderId="43" xfId="0" applyNumberFormat="1" applyFont="1" applyFill="1" applyBorder="1"/>
    <xf numFmtId="2" fontId="18" fillId="8" borderId="23" xfId="0" applyNumberFormat="1" applyFont="1" applyFill="1" applyBorder="1"/>
    <xf numFmtId="2" fontId="37" fillId="8" borderId="41" xfId="0" applyNumberFormat="1" applyFont="1" applyFill="1" applyBorder="1"/>
    <xf numFmtId="0" fontId="0" fillId="0" borderId="6" xfId="0" applyFont="1" applyBorder="1"/>
    <xf numFmtId="2" fontId="0" fillId="0" borderId="6" xfId="0" applyNumberFormat="1" applyFont="1" applyBorder="1"/>
    <xf numFmtId="2" fontId="18" fillId="10" borderId="43" xfId="0" applyNumberFormat="1" applyFont="1" applyFill="1" applyBorder="1"/>
    <xf numFmtId="2" fontId="18" fillId="8" borderId="44" xfId="0" applyNumberFormat="1" applyFont="1" applyFill="1" applyBorder="1"/>
    <xf numFmtId="2" fontId="18" fillId="8" borderId="14" xfId="0" applyNumberFormat="1" applyFont="1" applyFill="1" applyBorder="1"/>
    <xf numFmtId="2" fontId="25" fillId="0" borderId="0" xfId="0" applyNumberFormat="1" applyFont="1" applyFill="1" applyBorder="1"/>
    <xf numFmtId="0" fontId="15" fillId="0" borderId="1" xfId="0" applyFont="1" applyBorder="1"/>
    <xf numFmtId="0" fontId="7" fillId="0" borderId="60" xfId="0" applyFont="1" applyBorder="1"/>
    <xf numFmtId="0" fontId="7" fillId="0" borderId="51" xfId="0" applyFont="1" applyBorder="1"/>
    <xf numFmtId="0" fontId="0" fillId="0" borderId="1" xfId="0" applyFont="1" applyBorder="1"/>
    <xf numFmtId="2" fontId="23" fillId="0" borderId="1" xfId="0" applyNumberFormat="1" applyFont="1" applyBorder="1"/>
    <xf numFmtId="0" fontId="0" fillId="3" borderId="0" xfId="0" applyFill="1"/>
    <xf numFmtId="2" fontId="22" fillId="0" borderId="0" xfId="0" applyNumberFormat="1" applyFont="1" applyBorder="1"/>
    <xf numFmtId="2" fontId="25" fillId="0" borderId="0" xfId="0" applyNumberFormat="1" applyFont="1" applyBorder="1"/>
    <xf numFmtId="2" fontId="0" fillId="0" borderId="0" xfId="0" applyNumberFormat="1" applyFill="1"/>
    <xf numFmtId="2" fontId="22" fillId="2" borderId="12" xfId="0" applyNumberFormat="1" applyFont="1" applyFill="1" applyBorder="1"/>
    <xf numFmtId="2" fontId="22" fillId="2" borderId="13" xfId="0" applyNumberFormat="1" applyFont="1" applyFill="1" applyBorder="1"/>
    <xf numFmtId="2" fontId="22" fillId="2" borderId="15" xfId="0" applyNumberFormat="1" applyFont="1" applyFill="1" applyBorder="1"/>
    <xf numFmtId="2" fontId="14" fillId="8" borderId="12" xfId="0" applyNumberFormat="1" applyFont="1" applyFill="1" applyBorder="1"/>
    <xf numFmtId="0" fontId="9" fillId="2" borderId="1" xfId="0" applyFont="1" applyFill="1" applyBorder="1"/>
    <xf numFmtId="2" fontId="14" fillId="2" borderId="1" xfId="0" applyNumberFormat="1" applyFont="1" applyFill="1" applyBorder="1"/>
    <xf numFmtId="2" fontId="18" fillId="2" borderId="16" xfId="0" applyNumberFormat="1" applyFont="1" applyFill="1" applyBorder="1"/>
    <xf numFmtId="2" fontId="14" fillId="2" borderId="6" xfId="0" applyNumberFormat="1" applyFont="1" applyFill="1" applyBorder="1"/>
    <xf numFmtId="2" fontId="14" fillId="2" borderId="41" xfId="0" applyNumberFormat="1" applyFont="1" applyFill="1" applyBorder="1"/>
    <xf numFmtId="2" fontId="18" fillId="2" borderId="43" xfId="0" applyNumberFormat="1" applyFont="1" applyFill="1" applyBorder="1"/>
    <xf numFmtId="2" fontId="14" fillId="2" borderId="2" xfId="0" applyNumberFormat="1" applyFont="1" applyFill="1" applyBorder="1"/>
    <xf numFmtId="2" fontId="14" fillId="2" borderId="54" xfId="0" applyNumberFormat="1" applyFont="1" applyFill="1" applyBorder="1"/>
    <xf numFmtId="2" fontId="14" fillId="2" borderId="47" xfId="0" applyNumberFormat="1" applyFont="1" applyFill="1" applyBorder="1"/>
    <xf numFmtId="2" fontId="18" fillId="2" borderId="25" xfId="0" applyNumberFormat="1" applyFont="1" applyFill="1" applyBorder="1"/>
    <xf numFmtId="2" fontId="14" fillId="2" borderId="43" xfId="0" applyNumberFormat="1" applyFont="1" applyFill="1" applyBorder="1"/>
    <xf numFmtId="2" fontId="18" fillId="2" borderId="6" xfId="0" applyNumberFormat="1" applyFont="1" applyFill="1" applyBorder="1"/>
    <xf numFmtId="0" fontId="12" fillId="0" borderId="1" xfId="0" applyFont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2" fontId="13" fillId="3" borderId="41" xfId="0" applyNumberFormat="1" applyFont="1" applyFill="1" applyBorder="1"/>
    <xf numFmtId="2" fontId="22" fillId="6" borderId="6" xfId="0" applyNumberFormat="1" applyFont="1" applyFill="1" applyBorder="1"/>
    <xf numFmtId="2" fontId="14" fillId="0" borderId="6" xfId="0" applyNumberFormat="1" applyFont="1" applyFill="1" applyBorder="1"/>
    <xf numFmtId="0" fontId="0" fillId="0" borderId="16" xfId="0" applyFill="1" applyBorder="1"/>
    <xf numFmtId="2" fontId="17" fillId="0" borderId="16" xfId="0" applyNumberFormat="1" applyFont="1" applyFill="1" applyBorder="1"/>
    <xf numFmtId="0" fontId="22" fillId="0" borderId="16" xfId="0" applyFont="1" applyFill="1" applyBorder="1"/>
    <xf numFmtId="0" fontId="22" fillId="0" borderId="44" xfId="0" applyFont="1" applyFill="1" applyBorder="1"/>
    <xf numFmtId="2" fontId="18" fillId="0" borderId="43" xfId="0" applyNumberFormat="1" applyFont="1" applyFill="1" applyBorder="1"/>
    <xf numFmtId="0" fontId="22" fillId="0" borderId="45" xfId="0" applyFont="1" applyFill="1" applyBorder="1"/>
    <xf numFmtId="2" fontId="18" fillId="0" borderId="16" xfId="0" applyNumberFormat="1" applyFont="1" applyFill="1" applyBorder="1"/>
    <xf numFmtId="2" fontId="17" fillId="0" borderId="1" xfId="0" applyNumberFormat="1" applyFont="1" applyFill="1" applyBorder="1"/>
    <xf numFmtId="0" fontId="0" fillId="0" borderId="6" xfId="0" applyFill="1" applyBorder="1"/>
    <xf numFmtId="0" fontId="22" fillId="0" borderId="21" xfId="0" applyFont="1" applyFill="1" applyBorder="1"/>
    <xf numFmtId="2" fontId="13" fillId="0" borderId="6" xfId="0" applyNumberFormat="1" applyFont="1" applyFill="1" applyBorder="1"/>
    <xf numFmtId="2" fontId="22" fillId="0" borderId="43" xfId="0" applyNumberFormat="1" applyFont="1" applyFill="1" applyBorder="1"/>
    <xf numFmtId="2" fontId="17" fillId="0" borderId="21" xfId="0" applyNumberFormat="1" applyFont="1" applyFill="1" applyBorder="1"/>
    <xf numFmtId="0" fontId="22" fillId="0" borderId="22" xfId="0" applyFont="1" applyFill="1" applyBorder="1"/>
    <xf numFmtId="0" fontId="22" fillId="0" borderId="24" xfId="0" applyFont="1" applyFill="1" applyBorder="1"/>
    <xf numFmtId="2" fontId="17" fillId="0" borderId="44" xfId="0" applyNumberFormat="1" applyFont="1" applyFill="1" applyBorder="1"/>
    <xf numFmtId="0" fontId="0" fillId="0" borderId="43" xfId="0" applyFill="1" applyBorder="1"/>
    <xf numFmtId="0" fontId="22" fillId="0" borderId="25" xfId="0" applyFont="1" applyFill="1" applyBorder="1"/>
    <xf numFmtId="2" fontId="18" fillId="0" borderId="25" xfId="0" applyNumberFormat="1" applyFont="1" applyFill="1" applyBorder="1"/>
    <xf numFmtId="0" fontId="22" fillId="0" borderId="43" xfId="0" applyFont="1" applyFill="1" applyBorder="1"/>
    <xf numFmtId="2" fontId="18" fillId="0" borderId="6" xfId="0" applyNumberFormat="1" applyFont="1" applyFill="1" applyBorder="1"/>
    <xf numFmtId="2" fontId="22" fillId="6" borderId="41" xfId="0" applyNumberFormat="1" applyFont="1" applyFill="1" applyBorder="1"/>
    <xf numFmtId="2" fontId="22" fillId="0" borderId="41" xfId="0" applyNumberFormat="1" applyFont="1" applyBorder="1"/>
    <xf numFmtId="2" fontId="17" fillId="0" borderId="41" xfId="0" applyNumberFormat="1" applyFont="1" applyFill="1" applyBorder="1"/>
    <xf numFmtId="2" fontId="22" fillId="0" borderId="41" xfId="0" applyNumberFormat="1" applyFont="1" applyFill="1" applyBorder="1"/>
    <xf numFmtId="2" fontId="22" fillId="0" borderId="13" xfId="0" applyNumberFormat="1" applyFont="1" applyFill="1" applyBorder="1"/>
    <xf numFmtId="2" fontId="22" fillId="0" borderId="0" xfId="0" applyNumberFormat="1" applyFont="1" applyFill="1" applyBorder="1"/>
    <xf numFmtId="2" fontId="25" fillId="2" borderId="41" xfId="0" applyNumberFormat="1" applyFont="1" applyFill="1" applyBorder="1"/>
    <xf numFmtId="2" fontId="18" fillId="2" borderId="41" xfId="0" applyNumberFormat="1" applyFont="1" applyFill="1" applyBorder="1"/>
    <xf numFmtId="0" fontId="0" fillId="11" borderId="6" xfId="0" applyFill="1" applyBorder="1"/>
    <xf numFmtId="0" fontId="0" fillId="11" borderId="1" xfId="0" applyFill="1" applyBorder="1"/>
    <xf numFmtId="0" fontId="0" fillId="11" borderId="2" xfId="0" applyFill="1" applyBorder="1"/>
    <xf numFmtId="0" fontId="25" fillId="11" borderId="2" xfId="0" applyFont="1" applyFill="1" applyBorder="1"/>
    <xf numFmtId="0" fontId="0" fillId="11" borderId="41" xfId="0" applyFill="1" applyBorder="1"/>
    <xf numFmtId="0" fontId="0" fillId="11" borderId="0" xfId="0" applyFill="1" applyBorder="1"/>
    <xf numFmtId="2" fontId="22" fillId="0" borderId="21" xfId="0" applyNumberFormat="1" applyFont="1" applyFill="1" applyBorder="1"/>
    <xf numFmtId="2" fontId="14" fillId="0" borderId="16" xfId="0" applyNumberFormat="1" applyFont="1" applyFill="1" applyBorder="1"/>
    <xf numFmtId="2" fontId="0" fillId="0" borderId="16" xfId="0" applyNumberFormat="1" applyBorder="1"/>
    <xf numFmtId="0" fontId="0" fillId="0" borderId="2" xfId="0" applyFill="1" applyBorder="1"/>
    <xf numFmtId="2" fontId="14" fillId="0" borderId="21" xfId="0" applyNumberFormat="1" applyFont="1" applyFill="1" applyBorder="1"/>
    <xf numFmtId="2" fontId="0" fillId="0" borderId="21" xfId="0" applyNumberFormat="1" applyBorder="1"/>
    <xf numFmtId="0" fontId="22" fillId="0" borderId="23" xfId="0" applyFont="1" applyFill="1" applyBorder="1"/>
    <xf numFmtId="2" fontId="22" fillId="0" borderId="24" xfId="0" applyNumberFormat="1" applyFont="1" applyFill="1" applyBorder="1"/>
    <xf numFmtId="2" fontId="22" fillId="0" borderId="23" xfId="0" applyNumberFormat="1" applyFont="1" applyFill="1" applyBorder="1"/>
    <xf numFmtId="2" fontId="14" fillId="2" borderId="16" xfId="0" applyNumberFormat="1" applyFont="1" applyFill="1" applyBorder="1"/>
    <xf numFmtId="2" fontId="0" fillId="0" borderId="3" xfId="0" applyNumberFormat="1" applyFill="1" applyBorder="1"/>
    <xf numFmtId="2" fontId="0" fillId="0" borderId="21" xfId="0" applyNumberFormat="1" applyFill="1" applyBorder="1"/>
    <xf numFmtId="0" fontId="0" fillId="0" borderId="3" xfId="0" applyFill="1" applyBorder="1" applyAlignment="1">
      <alignment horizontal="left" indent="1"/>
    </xf>
    <xf numFmtId="2" fontId="25" fillId="0" borderId="3" xfId="0" applyNumberFormat="1" applyFont="1" applyBorder="1"/>
    <xf numFmtId="2" fontId="0" fillId="0" borderId="3" xfId="0" applyNumberFormat="1" applyBorder="1"/>
    <xf numFmtId="2" fontId="22" fillId="2" borderId="62" xfId="0" applyNumberFormat="1" applyFont="1" applyFill="1" applyBorder="1"/>
    <xf numFmtId="2" fontId="25" fillId="0" borderId="3" xfId="0" applyNumberFormat="1" applyFont="1" applyFill="1" applyBorder="1"/>
    <xf numFmtId="2" fontId="0" fillId="0" borderId="3" xfId="0" applyNumberFormat="1" applyFont="1" applyBorder="1"/>
    <xf numFmtId="2" fontId="0" fillId="0" borderId="48" xfId="0" applyNumberFormat="1" applyBorder="1"/>
    <xf numFmtId="2" fontId="22" fillId="2" borderId="23" xfId="0" applyNumberFormat="1" applyFont="1" applyFill="1" applyBorder="1"/>
    <xf numFmtId="2" fontId="25" fillId="0" borderId="50" xfId="0" applyNumberFormat="1" applyFont="1" applyBorder="1"/>
    <xf numFmtId="2" fontId="25" fillId="0" borderId="59" xfId="0" applyNumberFormat="1" applyFont="1" applyBorder="1"/>
    <xf numFmtId="2" fontId="25" fillId="0" borderId="48" xfId="0" applyNumberFormat="1" applyFont="1" applyBorder="1"/>
    <xf numFmtId="2" fontId="25" fillId="0" borderId="50" xfId="0" applyNumberFormat="1" applyFont="1" applyFill="1" applyBorder="1"/>
    <xf numFmtId="2" fontId="22" fillId="2" borderId="50" xfId="0" applyNumberFormat="1" applyFont="1" applyFill="1" applyBorder="1"/>
    <xf numFmtId="2" fontId="22" fillId="2" borderId="44" xfId="0" applyNumberFormat="1" applyFont="1" applyFill="1" applyBorder="1"/>
    <xf numFmtId="2" fontId="25" fillId="0" borderId="23" xfId="0" applyNumberFormat="1" applyFont="1" applyBorder="1"/>
    <xf numFmtId="2" fontId="0" fillId="0" borderId="50" xfId="0" applyNumberFormat="1" applyBorder="1"/>
    <xf numFmtId="2" fontId="22" fillId="2" borderId="3" xfId="0" applyNumberFormat="1" applyFont="1" applyFill="1" applyBorder="1"/>
    <xf numFmtId="2" fontId="25" fillId="2" borderId="23" xfId="0" applyNumberFormat="1" applyFont="1" applyFill="1" applyBorder="1"/>
    <xf numFmtId="2" fontId="0" fillId="0" borderId="50" xfId="0" applyNumberFormat="1" applyFont="1" applyBorder="1"/>
    <xf numFmtId="2" fontId="0" fillId="0" borderId="59" xfId="0" applyNumberFormat="1" applyFont="1" applyBorder="1"/>
    <xf numFmtId="2" fontId="0" fillId="3" borderId="13" xfId="0" applyNumberFormat="1" applyFill="1" applyBorder="1"/>
    <xf numFmtId="2" fontId="22" fillId="0" borderId="1" xfId="0" applyNumberFormat="1" applyFont="1" applyBorder="1"/>
    <xf numFmtId="2" fontId="22" fillId="0" borderId="6" xfId="0" applyNumberFormat="1" applyFont="1" applyBorder="1"/>
    <xf numFmtId="2" fontId="22" fillId="0" borderId="2" xfId="0" applyNumberFormat="1" applyFont="1" applyBorder="1"/>
    <xf numFmtId="2" fontId="22" fillId="0" borderId="22" xfId="0" applyNumberFormat="1" applyFont="1" applyBorder="1"/>
    <xf numFmtId="0" fontId="25" fillId="3" borderId="1" xfId="0" applyFont="1" applyFill="1" applyBorder="1"/>
    <xf numFmtId="2" fontId="22" fillId="3" borderId="45" xfId="0" applyNumberFormat="1" applyFont="1" applyFill="1" applyBorder="1"/>
    <xf numFmtId="0" fontId="25" fillId="3" borderId="6" xfId="0" applyFont="1" applyFill="1" applyBorder="1"/>
    <xf numFmtId="0" fontId="0" fillId="3" borderId="6" xfId="0" applyFill="1" applyBorder="1"/>
    <xf numFmtId="0" fontId="22" fillId="3" borderId="16" xfId="0" applyFont="1" applyFill="1" applyBorder="1"/>
    <xf numFmtId="0" fontId="22" fillId="3" borderId="45" xfId="0" applyFont="1" applyFill="1" applyBorder="1"/>
    <xf numFmtId="0" fontId="0" fillId="3" borderId="2" xfId="0" applyFill="1" applyBorder="1"/>
    <xf numFmtId="0" fontId="0" fillId="3" borderId="41" xfId="0" applyFill="1" applyBorder="1"/>
    <xf numFmtId="0" fontId="22" fillId="3" borderId="24" xfId="0" applyFont="1" applyFill="1" applyBorder="1"/>
    <xf numFmtId="0" fontId="22" fillId="3" borderId="22" xfId="0" applyFont="1" applyFill="1" applyBorder="1"/>
    <xf numFmtId="0" fontId="25" fillId="3" borderId="2" xfId="0" applyFont="1" applyFill="1" applyBorder="1"/>
    <xf numFmtId="0" fontId="25" fillId="3" borderId="41" xfId="0" applyFont="1" applyFill="1" applyBorder="1"/>
    <xf numFmtId="0" fontId="22" fillId="3" borderId="25" xfId="0" applyFont="1" applyFill="1" applyBorder="1"/>
    <xf numFmtId="0" fontId="0" fillId="3" borderId="6" xfId="0" applyFont="1" applyFill="1" applyBorder="1"/>
    <xf numFmtId="2" fontId="22" fillId="3" borderId="6" xfId="0" applyNumberFormat="1" applyFont="1" applyFill="1" applyBorder="1"/>
    <xf numFmtId="2" fontId="17" fillId="3" borderId="22" xfId="0" applyNumberFormat="1" applyFont="1" applyFill="1" applyBorder="1"/>
    <xf numFmtId="2" fontId="0" fillId="3" borderId="0" xfId="0" applyNumberFormat="1" applyFill="1" applyBorder="1"/>
    <xf numFmtId="0" fontId="0" fillId="2" borderId="1" xfId="0" applyFill="1" applyBorder="1"/>
    <xf numFmtId="0" fontId="0" fillId="2" borderId="3" xfId="0" applyFill="1" applyBorder="1"/>
    <xf numFmtId="2" fontId="0" fillId="2" borderId="3" xfId="0" applyNumberFormat="1" applyFill="1" applyBorder="1"/>
    <xf numFmtId="0" fontId="25" fillId="2" borderId="3" xfId="0" applyFont="1" applyFill="1" applyBorder="1"/>
    <xf numFmtId="0" fontId="22" fillId="0" borderId="47" xfId="0" applyFont="1" applyBorder="1"/>
    <xf numFmtId="0" fontId="22" fillId="0" borderId="4" xfId="0" applyFont="1" applyBorder="1"/>
    <xf numFmtId="0" fontId="22" fillId="0" borderId="54" xfId="0" applyFont="1" applyBorder="1"/>
    <xf numFmtId="0" fontId="0" fillId="2" borderId="48" xfId="0" applyFill="1" applyBorder="1"/>
    <xf numFmtId="0" fontId="0" fillId="0" borderId="10" xfId="0" applyBorder="1"/>
    <xf numFmtId="2" fontId="0" fillId="2" borderId="6" xfId="0" applyNumberFormat="1" applyFill="1" applyBorder="1"/>
    <xf numFmtId="0" fontId="25" fillId="5" borderId="6" xfId="0" applyFont="1" applyFill="1" applyBorder="1"/>
    <xf numFmtId="0" fontId="0" fillId="5" borderId="6" xfId="0" applyFill="1" applyBorder="1"/>
    <xf numFmtId="0" fontId="0" fillId="5" borderId="2" xfId="0" applyFill="1" applyBorder="1"/>
    <xf numFmtId="0" fontId="25" fillId="5" borderId="2" xfId="0" applyFont="1" applyFill="1" applyBorder="1"/>
    <xf numFmtId="0" fontId="0" fillId="5" borderId="41" xfId="0" applyFill="1" applyBorder="1"/>
    <xf numFmtId="0" fontId="0" fillId="5" borderId="6" xfId="0" applyFont="1" applyFill="1" applyBorder="1"/>
    <xf numFmtId="2" fontId="0" fillId="5" borderId="0" xfId="0" applyNumberFormat="1" applyFill="1"/>
    <xf numFmtId="0" fontId="1" fillId="0" borderId="1" xfId="0" applyNumberFormat="1" applyFont="1" applyFill="1" applyBorder="1"/>
    <xf numFmtId="2" fontId="17" fillId="0" borderId="2" xfId="0" applyNumberFormat="1" applyFont="1" applyFill="1" applyBorder="1"/>
    <xf numFmtId="2" fontId="17" fillId="0" borderId="6" xfId="0" applyNumberFormat="1" applyFont="1" applyFill="1" applyBorder="1"/>
    <xf numFmtId="2" fontId="17" fillId="0" borderId="43" xfId="0" applyNumberFormat="1" applyFont="1" applyFill="1" applyBorder="1"/>
    <xf numFmtId="2" fontId="22" fillId="3" borderId="24" xfId="0" applyNumberFormat="1" applyFont="1" applyFill="1" applyBorder="1"/>
    <xf numFmtId="2" fontId="22" fillId="0" borderId="45" xfId="0" applyNumberFormat="1" applyFont="1" applyFill="1" applyBorder="1"/>
    <xf numFmtId="0" fontId="22" fillId="3" borderId="44" xfId="0" applyFont="1" applyFill="1" applyBorder="1"/>
    <xf numFmtId="0" fontId="25" fillId="3" borderId="50" xfId="0" applyFont="1" applyFill="1" applyBorder="1"/>
    <xf numFmtId="0" fontId="25" fillId="0" borderId="54" xfId="0" applyFont="1" applyBorder="1"/>
    <xf numFmtId="2" fontId="17" fillId="3" borderId="25" xfId="0" applyNumberFormat="1" applyFont="1" applyFill="1" applyBorder="1"/>
    <xf numFmtId="2" fontId="13" fillId="3" borderId="43" xfId="0" applyNumberFormat="1" applyFont="1" applyFill="1" applyBorder="1"/>
    <xf numFmtId="0" fontId="39" fillId="0" borderId="45" xfId="0" applyFont="1" applyBorder="1"/>
    <xf numFmtId="0" fontId="39" fillId="0" borderId="44" xfId="0" applyFont="1" applyBorder="1"/>
    <xf numFmtId="0" fontId="1" fillId="0" borderId="58" xfId="0" applyFont="1" applyBorder="1"/>
    <xf numFmtId="2" fontId="1" fillId="0" borderId="63" xfId="0" applyNumberFormat="1" applyFont="1" applyBorder="1"/>
    <xf numFmtId="2" fontId="1" fillId="0" borderId="64" xfId="0" applyNumberFormat="1" applyFont="1" applyBorder="1"/>
    <xf numFmtId="0" fontId="1" fillId="0" borderId="64" xfId="0" applyFont="1" applyBorder="1"/>
    <xf numFmtId="2" fontId="1" fillId="0" borderId="58" xfId="0" applyNumberFormat="1" applyFont="1" applyBorder="1"/>
    <xf numFmtId="2" fontId="1" fillId="0" borderId="65" xfId="0" applyNumberFormat="1" applyFont="1" applyBorder="1"/>
    <xf numFmtId="0" fontId="1" fillId="0" borderId="65" xfId="0" applyFont="1" applyBorder="1"/>
    <xf numFmtId="0" fontId="1" fillId="0" borderId="39" xfId="0" applyFont="1" applyBorder="1"/>
    <xf numFmtId="0" fontId="1" fillId="0" borderId="6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26" xfId="0" applyFont="1" applyBorder="1"/>
    <xf numFmtId="2" fontId="8" fillId="3" borderId="21" xfId="0" applyNumberFormat="1" applyFont="1" applyFill="1" applyBorder="1"/>
    <xf numFmtId="0" fontId="8" fillId="3" borderId="16" xfId="0" applyFont="1" applyFill="1" applyBorder="1"/>
    <xf numFmtId="0" fontId="8" fillId="3" borderId="44" xfId="0" applyFont="1" applyFill="1" applyBorder="1"/>
    <xf numFmtId="0" fontId="8" fillId="3" borderId="23" xfId="0" applyFont="1" applyFill="1" applyBorder="1"/>
    <xf numFmtId="0" fontId="8" fillId="3" borderId="43" xfId="0" applyFont="1" applyFill="1" applyBorder="1"/>
    <xf numFmtId="0" fontId="8" fillId="3" borderId="45" xfId="0" applyFont="1" applyFill="1" applyBorder="1"/>
    <xf numFmtId="0" fontId="8" fillId="0" borderId="21" xfId="0" applyFont="1" applyBorder="1"/>
    <xf numFmtId="0" fontId="8" fillId="0" borderId="57" xfId="0" applyFont="1" applyBorder="1"/>
    <xf numFmtId="0" fontId="1" fillId="0" borderId="16" xfId="0" applyFont="1" applyBorder="1"/>
    <xf numFmtId="0" fontId="7" fillId="0" borderId="23" xfId="0" applyFont="1" applyBorder="1"/>
    <xf numFmtId="0" fontId="7" fillId="0" borderId="57" xfId="0" applyFont="1" applyBorder="1"/>
    <xf numFmtId="0" fontId="26" fillId="0" borderId="52" xfId="0" applyFont="1" applyBorder="1"/>
    <xf numFmtId="0" fontId="28" fillId="3" borderId="23" xfId="0" applyFont="1" applyFill="1" applyBorder="1"/>
    <xf numFmtId="0" fontId="26" fillId="0" borderId="14" xfId="0" applyFont="1" applyBorder="1"/>
    <xf numFmtId="0" fontId="26" fillId="3" borderId="14" xfId="0" applyFont="1" applyFill="1" applyBorder="1"/>
    <xf numFmtId="0" fontId="26" fillId="0" borderId="0" xfId="0" applyFont="1" applyFill="1" applyBorder="1"/>
    <xf numFmtId="0" fontId="27" fillId="0" borderId="3" xfId="0" applyFont="1" applyBorder="1"/>
    <xf numFmtId="0" fontId="27" fillId="0" borderId="48" xfId="0" applyFont="1" applyBorder="1"/>
    <xf numFmtId="0" fontId="30" fillId="3" borderId="44" xfId="0" applyFont="1" applyFill="1" applyBorder="1"/>
    <xf numFmtId="0" fontId="8" fillId="0" borderId="55" xfId="0" applyFont="1" applyBorder="1"/>
    <xf numFmtId="0" fontId="8" fillId="0" borderId="41" xfId="0" applyFont="1" applyBorder="1"/>
    <xf numFmtId="0" fontId="1" fillId="0" borderId="41" xfId="0" applyFont="1" applyBorder="1"/>
    <xf numFmtId="0" fontId="8" fillId="0" borderId="59" xfId="0" applyFont="1" applyBorder="1"/>
    <xf numFmtId="0" fontId="7" fillId="0" borderId="59" xfId="0" applyFont="1" applyBorder="1"/>
    <xf numFmtId="0" fontId="7" fillId="0" borderId="61" xfId="0" applyFont="1" applyBorder="1"/>
    <xf numFmtId="0" fontId="9" fillId="3" borderId="1" xfId="0" applyFont="1" applyFill="1" applyBorder="1"/>
    <xf numFmtId="0" fontId="8" fillId="3" borderId="1" xfId="0" applyFont="1" applyFill="1" applyBorder="1"/>
    <xf numFmtId="0" fontId="8" fillId="3" borderId="3" xfId="0" applyFont="1" applyFill="1" applyBorder="1"/>
    <xf numFmtId="0" fontId="8" fillId="3" borderId="46" xfId="0" applyFont="1" applyFill="1" applyBorder="1"/>
    <xf numFmtId="0" fontId="8" fillId="3" borderId="4" xfId="0" applyFont="1" applyFill="1" applyBorder="1"/>
    <xf numFmtId="0" fontId="9" fillId="3" borderId="0" xfId="0" applyFont="1" applyFill="1" applyBorder="1"/>
    <xf numFmtId="0" fontId="8" fillId="12" borderId="21" xfId="0" applyFont="1" applyFill="1" applyBorder="1"/>
    <xf numFmtId="0" fontId="8" fillId="12" borderId="16" xfId="0" applyFont="1" applyFill="1" applyBorder="1"/>
    <xf numFmtId="0" fontId="8" fillId="12" borderId="44" xfId="0" applyFont="1" applyFill="1" applyBorder="1"/>
    <xf numFmtId="0" fontId="8" fillId="12" borderId="57" xfId="0" applyFont="1" applyFill="1" applyBorder="1"/>
    <xf numFmtId="0" fontId="8" fillId="12" borderId="45" xfId="0" applyFont="1" applyFill="1" applyBorder="1"/>
    <xf numFmtId="0" fontId="1" fillId="12" borderId="16" xfId="0" applyFont="1" applyFill="1" applyBorder="1"/>
    <xf numFmtId="0" fontId="7" fillId="12" borderId="44" xfId="0" applyFont="1" applyFill="1" applyBorder="1"/>
    <xf numFmtId="0" fontId="7" fillId="12" borderId="23" xfId="0" applyFont="1" applyFill="1" applyBorder="1"/>
    <xf numFmtId="0" fontId="7" fillId="12" borderId="57" xfId="0" applyFont="1" applyFill="1" applyBorder="1"/>
    <xf numFmtId="0" fontId="23" fillId="0" borderId="42" xfId="0" applyFont="1" applyBorder="1"/>
    <xf numFmtId="0" fontId="8" fillId="0" borderId="62" xfId="0" applyFont="1" applyBorder="1"/>
    <xf numFmtId="0" fontId="7" fillId="0" borderId="62" xfId="0" applyFont="1" applyBorder="1"/>
    <xf numFmtId="0" fontId="7" fillId="0" borderId="5" xfId="0" applyFont="1" applyBorder="1"/>
    <xf numFmtId="0" fontId="8" fillId="0" borderId="24" xfId="0" applyFont="1" applyBorder="1"/>
    <xf numFmtId="0" fontId="8" fillId="3" borderId="62" xfId="0" applyFont="1" applyFill="1" applyBorder="1"/>
    <xf numFmtId="0" fontId="7" fillId="0" borderId="54" xfId="0" applyFont="1" applyBorder="1"/>
    <xf numFmtId="0" fontId="8" fillId="0" borderId="36" xfId="0" applyFont="1" applyBorder="1"/>
    <xf numFmtId="0" fontId="8" fillId="12" borderId="36" xfId="0" applyFont="1" applyFill="1" applyBorder="1"/>
    <xf numFmtId="0" fontId="24" fillId="0" borderId="1" xfId="0" applyFont="1" applyBorder="1"/>
    <xf numFmtId="0" fontId="23" fillId="0" borderId="1" xfId="0" applyFont="1" applyFill="1" applyBorder="1"/>
    <xf numFmtId="0" fontId="24" fillId="0" borderId="1" xfId="0" applyFont="1" applyFill="1" applyBorder="1"/>
    <xf numFmtId="0" fontId="9" fillId="0" borderId="1" xfId="0" applyFont="1" applyFill="1" applyBorder="1"/>
    <xf numFmtId="0" fontId="23" fillId="0" borderId="3" xfId="0" applyFont="1" applyBorder="1"/>
    <xf numFmtId="0" fontId="12" fillId="0" borderId="3" xfId="0" applyFont="1" applyBorder="1"/>
    <xf numFmtId="0" fontId="12" fillId="0" borderId="4" xfId="0" applyFont="1" applyBorder="1"/>
    <xf numFmtId="0" fontId="23" fillId="0" borderId="3" xfId="0" applyFont="1" applyFill="1" applyBorder="1"/>
    <xf numFmtId="0" fontId="23" fillId="0" borderId="46" xfId="0" applyFont="1" applyFill="1" applyBorder="1"/>
    <xf numFmtId="0" fontId="23" fillId="0" borderId="4" xfId="0" applyFont="1" applyFill="1" applyBorder="1"/>
    <xf numFmtId="0" fontId="40" fillId="0" borderId="0" xfId="0" applyFont="1" applyBorder="1"/>
    <xf numFmtId="2" fontId="40" fillId="0" borderId="0" xfId="0" applyNumberFormat="1" applyFont="1" applyBorder="1"/>
    <xf numFmtId="0" fontId="23" fillId="0" borderId="46" xfId="0" applyFont="1" applyBorder="1"/>
    <xf numFmtId="0" fontId="24" fillId="0" borderId="41" xfId="0" applyFont="1" applyFill="1" applyBorder="1"/>
    <xf numFmtId="0" fontId="26" fillId="0" borderId="41" xfId="0" applyFont="1" applyFill="1" applyBorder="1"/>
    <xf numFmtId="0" fontId="26" fillId="0" borderId="0" xfId="0" applyFont="1"/>
    <xf numFmtId="2" fontId="26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8" fillId="0" borderId="66" xfId="0" applyFont="1" applyBorder="1"/>
    <xf numFmtId="0" fontId="8" fillId="0" borderId="34" xfId="0" applyFont="1" applyBorder="1"/>
    <xf numFmtId="0" fontId="7" fillId="0" borderId="66" xfId="0" applyFont="1" applyBorder="1"/>
    <xf numFmtId="2" fontId="0" fillId="0" borderId="42" xfId="0" applyNumberFormat="1" applyBorder="1"/>
    <xf numFmtId="0" fontId="24" fillId="0" borderId="0" xfId="0" applyFont="1"/>
    <xf numFmtId="2" fontId="1" fillId="0" borderId="45" xfId="0" applyNumberFormat="1" applyFont="1" applyBorder="1"/>
    <xf numFmtId="2" fontId="1" fillId="0" borderId="4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0" borderId="0" xfId="0" applyFont="1" applyBorder="1"/>
    <xf numFmtId="2" fontId="21" fillId="0" borderId="0" xfId="0" applyNumberFormat="1" applyFont="1" applyBorder="1"/>
    <xf numFmtId="166" fontId="7" fillId="0" borderId="0" xfId="0" applyNumberFormat="1" applyFont="1" applyBorder="1"/>
    <xf numFmtId="165" fontId="7" fillId="0" borderId="0" xfId="0" applyNumberFormat="1" applyFont="1" applyBorder="1"/>
    <xf numFmtId="165" fontId="42" fillId="0" borderId="1" xfId="0" applyNumberFormat="1" applyFont="1" applyBorder="1"/>
    <xf numFmtId="0" fontId="2" fillId="0" borderId="1" xfId="0" applyFont="1" applyFill="1" applyBorder="1"/>
    <xf numFmtId="0" fontId="5" fillId="2" borderId="1" xfId="0" applyFont="1" applyFill="1" applyBorder="1"/>
    <xf numFmtId="0" fontId="1" fillId="0" borderId="1" xfId="0" applyFont="1" applyFill="1" applyBorder="1"/>
    <xf numFmtId="0" fontId="1" fillId="5" borderId="1" xfId="0" applyFont="1" applyFill="1" applyBorder="1"/>
    <xf numFmtId="0" fontId="1" fillId="3" borderId="1" xfId="0" applyFont="1" applyFill="1" applyBorder="1"/>
    <xf numFmtId="0" fontId="5" fillId="0" borderId="1" xfId="0" applyFont="1" applyBorder="1"/>
    <xf numFmtId="0" fontId="1" fillId="0" borderId="3" xfId="0" applyFont="1" applyFill="1" applyBorder="1"/>
    <xf numFmtId="0" fontId="3" fillId="2" borderId="1" xfId="0" applyFont="1" applyFill="1" applyBorder="1"/>
    <xf numFmtId="0" fontId="1" fillId="5" borderId="3" xfId="0" applyFont="1" applyFill="1" applyBorder="1"/>
    <xf numFmtId="0" fontId="1" fillId="3" borderId="3" xfId="0" applyFont="1" applyFill="1" applyBorder="1"/>
    <xf numFmtId="2" fontId="2" fillId="0" borderId="2" xfId="0" applyNumberFormat="1" applyFont="1" applyBorder="1"/>
    <xf numFmtId="0" fontId="4" fillId="0" borderId="1" xfId="0" applyFont="1" applyBorder="1"/>
    <xf numFmtId="2" fontId="1" fillId="5" borderId="1" xfId="0" applyNumberFormat="1" applyFont="1" applyFill="1" applyBorder="1"/>
    <xf numFmtId="0" fontId="7" fillId="0" borderId="1" xfId="0" applyNumberFormat="1" applyFont="1" applyBorder="1"/>
    <xf numFmtId="0" fontId="43" fillId="0" borderId="1" xfId="0" applyFont="1" applyBorder="1"/>
    <xf numFmtId="0" fontId="43" fillId="2" borderId="1" xfId="0" applyFont="1" applyFill="1" applyBorder="1"/>
    <xf numFmtId="0" fontId="4" fillId="2" borderId="1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165" fontId="1" fillId="0" borderId="0" xfId="0" applyNumberFormat="1" applyFont="1" applyBorder="1"/>
    <xf numFmtId="165" fontId="4" fillId="0" borderId="1" xfId="0" applyNumberFormat="1" applyFont="1" applyBorder="1"/>
    <xf numFmtId="0" fontId="5" fillId="0" borderId="1" xfId="0" applyFont="1" applyFill="1" applyBorder="1"/>
    <xf numFmtId="0" fontId="2" fillId="0" borderId="3" xfId="0" applyFont="1" applyBorder="1"/>
    <xf numFmtId="0" fontId="2" fillId="5" borderId="3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5" fillId="2" borderId="2" xfId="0" applyFont="1" applyFill="1" applyBorder="1"/>
    <xf numFmtId="2" fontId="1" fillId="0" borderId="2" xfId="0" applyNumberFormat="1" applyFont="1" applyFill="1" applyBorder="1"/>
    <xf numFmtId="0" fontId="2" fillId="3" borderId="3" xfId="0" applyFont="1" applyFill="1" applyBorder="1"/>
    <xf numFmtId="0" fontId="3" fillId="5" borderId="1" xfId="0" applyFont="1" applyFill="1" applyBorder="1"/>
    <xf numFmtId="0" fontId="3" fillId="0" borderId="1" xfId="0" applyFont="1" applyBorder="1"/>
    <xf numFmtId="0" fontId="6" fillId="0" borderId="1" xfId="0" applyFont="1" applyBorder="1"/>
    <xf numFmtId="2" fontId="1" fillId="3" borderId="2" xfId="0" applyNumberFormat="1" applyFont="1" applyFill="1" applyBorder="1"/>
    <xf numFmtId="2" fontId="1" fillId="0" borderId="12" xfId="0" applyNumberFormat="1" applyFont="1" applyBorder="1"/>
    <xf numFmtId="2" fontId="1" fillId="0" borderId="22" xfId="0" applyNumberFormat="1" applyFont="1" applyBorder="1"/>
    <xf numFmtId="0" fontId="2" fillId="0" borderId="5" xfId="0" applyFont="1" applyBorder="1"/>
    <xf numFmtId="0" fontId="1" fillId="0" borderId="23" xfId="0" applyFont="1" applyBorder="1"/>
    <xf numFmtId="2" fontId="1" fillId="0" borderId="24" xfId="0" applyNumberFormat="1" applyFont="1" applyBorder="1"/>
    <xf numFmtId="2" fontId="1" fillId="0" borderId="44" xfId="0" applyNumberFormat="1" applyFont="1" applyBorder="1"/>
    <xf numFmtId="2" fontId="1" fillId="0" borderId="16" xfId="0" applyNumberFormat="1" applyFont="1" applyBorder="1"/>
    <xf numFmtId="0" fontId="2" fillId="0" borderId="34" xfId="0" applyFont="1" applyFill="1" applyBorder="1"/>
    <xf numFmtId="0" fontId="2" fillId="0" borderId="36" xfId="0" applyFont="1" applyFill="1" applyBorder="1"/>
    <xf numFmtId="0" fontId="3" fillId="0" borderId="37" xfId="0" applyFont="1" applyFill="1" applyBorder="1"/>
    <xf numFmtId="2" fontId="3" fillId="0" borderId="35" xfId="0" applyNumberFormat="1" applyFont="1" applyFill="1" applyBorder="1"/>
    <xf numFmtId="0" fontId="7" fillId="5" borderId="0" xfId="0" applyFont="1" applyFill="1"/>
    <xf numFmtId="2" fontId="2" fillId="0" borderId="24" xfId="0" applyNumberFormat="1" applyFont="1" applyFill="1" applyBorder="1"/>
    <xf numFmtId="2" fontId="3" fillId="0" borderId="25" xfId="0" applyNumberFormat="1" applyFont="1" applyFill="1" applyBorder="1"/>
    <xf numFmtId="2" fontId="7" fillId="3" borderId="0" xfId="0" applyNumberFormat="1" applyFont="1" applyFill="1"/>
    <xf numFmtId="0" fontId="7" fillId="0" borderId="35" xfId="0" applyFont="1" applyBorder="1"/>
    <xf numFmtId="0" fontId="7" fillId="2" borderId="0" xfId="0" applyFont="1" applyFill="1"/>
    <xf numFmtId="167" fontId="41" fillId="0" borderId="1" xfId="0" applyNumberFormat="1" applyFont="1" applyBorder="1"/>
    <xf numFmtId="167" fontId="41" fillId="0" borderId="2" xfId="0" applyNumberFormat="1" applyFont="1" applyBorder="1"/>
    <xf numFmtId="165" fontId="4" fillId="0" borderId="2" xfId="0" applyNumberFormat="1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169" fontId="5" fillId="0" borderId="1" xfId="0" applyNumberFormat="1" applyFont="1" applyBorder="1"/>
    <xf numFmtId="169" fontId="4" fillId="0" borderId="1" xfId="0" applyNumberFormat="1" applyFont="1" applyBorder="1"/>
    <xf numFmtId="169" fontId="5" fillId="0" borderId="2" xfId="0" applyNumberFormat="1" applyFont="1" applyBorder="1"/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2" xfId="0" applyNumberFormat="1" applyFont="1" applyFill="1" applyBorder="1" applyAlignment="1">
      <alignment horizontal="center"/>
    </xf>
    <xf numFmtId="170" fontId="4" fillId="0" borderId="1" xfId="0" applyNumberFormat="1" applyFont="1" applyBorder="1"/>
    <xf numFmtId="0" fontId="13" fillId="0" borderId="29" xfId="0" applyFont="1" applyBorder="1"/>
    <xf numFmtId="0" fontId="13" fillId="0" borderId="31" xfId="0" applyFont="1" applyBorder="1"/>
    <xf numFmtId="0" fontId="2" fillId="0" borderId="31" xfId="0" applyFont="1" applyBorder="1"/>
    <xf numFmtId="0" fontId="2" fillId="0" borderId="32" xfId="0" applyFont="1" applyBorder="1"/>
    <xf numFmtId="0" fontId="7" fillId="0" borderId="29" xfId="0" applyFont="1" applyBorder="1"/>
    <xf numFmtId="0" fontId="7" fillId="0" borderId="31" xfId="0" applyFont="1" applyBorder="1"/>
    <xf numFmtId="0" fontId="14" fillId="0" borderId="31" xfId="0" applyFont="1" applyBorder="1"/>
    <xf numFmtId="0" fontId="1" fillId="0" borderId="31" xfId="0" applyFont="1" applyBorder="1" applyAlignment="1">
      <alignment horizontal="center"/>
    </xf>
    <xf numFmtId="2" fontId="14" fillId="0" borderId="31" xfId="0" applyNumberFormat="1" applyFont="1" applyBorder="1"/>
    <xf numFmtId="0" fontId="1" fillId="0" borderId="12" xfId="0" applyFont="1" applyBorder="1"/>
    <xf numFmtId="0" fontId="0" fillId="0" borderId="31" xfId="0" applyBorder="1"/>
    <xf numFmtId="0" fontId="0" fillId="0" borderId="32" xfId="0" applyBorder="1"/>
    <xf numFmtId="0" fontId="13" fillId="0" borderId="18" xfId="0" applyFont="1" applyBorder="1"/>
    <xf numFmtId="0" fontId="5" fillId="0" borderId="2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3" fillId="0" borderId="19" xfId="0" applyFont="1" applyBorder="1"/>
    <xf numFmtId="0" fontId="14" fillId="0" borderId="20" xfId="0" applyFont="1" applyBorder="1"/>
    <xf numFmtId="0" fontId="4" fillId="0" borderId="28" xfId="0" applyFont="1" applyBorder="1"/>
    <xf numFmtId="0" fontId="1" fillId="0" borderId="19" xfId="0" applyFont="1" applyBorder="1" applyAlignment="1">
      <alignment horizontal="center"/>
    </xf>
    <xf numFmtId="0" fontId="45" fillId="0" borderId="20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0" xfId="0" applyFont="1" applyFill="1" applyBorder="1"/>
    <xf numFmtId="0" fontId="45" fillId="0" borderId="64" xfId="0" applyFont="1" applyBorder="1"/>
    <xf numFmtId="2" fontId="1" fillId="0" borderId="20" xfId="0" applyNumberFormat="1" applyFont="1" applyBorder="1"/>
    <xf numFmtId="0" fontId="45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20" xfId="0" applyFont="1" applyBorder="1"/>
    <xf numFmtId="0" fontId="0" fillId="3" borderId="20" xfId="0" applyFill="1" applyBorder="1"/>
    <xf numFmtId="0" fontId="0" fillId="5" borderId="28" xfId="0" applyFill="1" applyBorder="1"/>
    <xf numFmtId="2" fontId="8" fillId="0" borderId="1" xfId="0" applyNumberFormat="1" applyFont="1" applyFill="1" applyBorder="1"/>
    <xf numFmtId="2" fontId="4" fillId="5" borderId="1" xfId="0" applyNumberFormat="1" applyFont="1" applyFill="1" applyBorder="1"/>
    <xf numFmtId="2" fontId="45" fillId="0" borderId="1" xfId="0" applyNumberFormat="1" applyFont="1" applyBorder="1"/>
    <xf numFmtId="0" fontId="0" fillId="0" borderId="0" xfId="0" applyNumberFormat="1" applyFont="1" applyFill="1" applyBorder="1"/>
    <xf numFmtId="169" fontId="4" fillId="0" borderId="6" xfId="0" applyNumberFormat="1" applyFont="1" applyBorder="1"/>
    <xf numFmtId="165" fontId="42" fillId="0" borderId="6" xfId="0" applyNumberFormat="1" applyFont="1" applyBorder="1"/>
    <xf numFmtId="165" fontId="45" fillId="0" borderId="6" xfId="0" applyNumberFormat="1" applyFont="1" applyFill="1" applyBorder="1"/>
    <xf numFmtId="0" fontId="7" fillId="0" borderId="6" xfId="0" applyNumberFormat="1" applyFont="1" applyBorder="1"/>
    <xf numFmtId="165" fontId="45" fillId="0" borderId="1" xfId="0" applyNumberFormat="1" applyFont="1" applyFill="1" applyBorder="1"/>
    <xf numFmtId="2" fontId="8" fillId="0" borderId="2" xfId="0" applyNumberFormat="1" applyFont="1" applyFill="1" applyBorder="1"/>
    <xf numFmtId="2" fontId="1" fillId="0" borderId="21" xfId="0" applyNumberFormat="1" applyFont="1" applyBorder="1"/>
    <xf numFmtId="2" fontId="1" fillId="0" borderId="16" xfId="0" applyNumberFormat="1" applyFont="1" applyFill="1" applyBorder="1"/>
    <xf numFmtId="165" fontId="42" fillId="0" borderId="44" xfId="0" applyNumberFormat="1" applyFont="1" applyBorder="1"/>
    <xf numFmtId="2" fontId="45" fillId="0" borderId="22" xfId="0" applyNumberFormat="1" applyFont="1" applyBorder="1"/>
    <xf numFmtId="2" fontId="2" fillId="0" borderId="24" xfId="0" applyNumberFormat="1" applyFont="1" applyBorder="1"/>
    <xf numFmtId="2" fontId="1" fillId="0" borderId="45" xfId="0" applyNumberFormat="1" applyFont="1" applyFill="1" applyBorder="1"/>
    <xf numFmtId="2" fontId="2" fillId="0" borderId="65" xfId="0" applyNumberFormat="1" applyFont="1" applyBorder="1"/>
    <xf numFmtId="2" fontId="1" fillId="0" borderId="36" xfId="0" applyNumberFormat="1" applyFont="1" applyBorder="1"/>
    <xf numFmtId="2" fontId="1" fillId="0" borderId="37" xfId="0" applyNumberFormat="1" applyFont="1" applyBorder="1"/>
    <xf numFmtId="0" fontId="4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3" fillId="0" borderId="4" xfId="0" applyFont="1" applyFill="1" applyBorder="1"/>
    <xf numFmtId="0" fontId="1" fillId="3" borderId="4" xfId="0" applyFont="1" applyFill="1" applyBorder="1"/>
    <xf numFmtId="0" fontId="1" fillId="5" borderId="4" xfId="0" applyFont="1" applyFill="1" applyBorder="1"/>
    <xf numFmtId="171" fontId="4" fillId="0" borderId="1" xfId="0" applyNumberFormat="1" applyFont="1" applyBorder="1"/>
    <xf numFmtId="165" fontId="15" fillId="0" borderId="0" xfId="0" applyNumberFormat="1" applyFont="1"/>
    <xf numFmtId="0" fontId="45" fillId="0" borderId="2" xfId="0" applyFont="1" applyBorder="1"/>
    <xf numFmtId="0" fontId="4" fillId="0" borderId="1" xfId="0" applyFont="1" applyFill="1" applyBorder="1"/>
    <xf numFmtId="2" fontId="45" fillId="0" borderId="65" xfId="0" applyNumberFormat="1" applyFont="1" applyBorder="1"/>
    <xf numFmtId="0" fontId="14" fillId="0" borderId="67" xfId="0" applyFont="1" applyBorder="1"/>
    <xf numFmtId="0" fontId="0" fillId="0" borderId="68" xfId="0" applyBorder="1"/>
    <xf numFmtId="0" fontId="14" fillId="0" borderId="19" xfId="0" applyFont="1" applyBorder="1"/>
    <xf numFmtId="2" fontId="1" fillId="0" borderId="23" xfId="0" applyNumberFormat="1" applyFont="1" applyFill="1" applyBorder="1"/>
    <xf numFmtId="172" fontId="1" fillId="0" borderId="1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66" fontId="42" fillId="0" borderId="1" xfId="0" applyNumberFormat="1" applyFont="1" applyBorder="1"/>
    <xf numFmtId="169" fontId="4" fillId="0" borderId="2" xfId="0" applyNumberFormat="1" applyFont="1" applyBorder="1"/>
    <xf numFmtId="169" fontId="4" fillId="0" borderId="43" xfId="0" applyNumberFormat="1" applyFont="1" applyBorder="1"/>
    <xf numFmtId="2" fontId="7" fillId="0" borderId="33" xfId="0" applyNumberFormat="1" applyFont="1" applyBorder="1"/>
    <xf numFmtId="0" fontId="7" fillId="0" borderId="34" xfId="0" applyFont="1" applyBorder="1"/>
    <xf numFmtId="0" fontId="7" fillId="0" borderId="33" xfId="0" applyFont="1" applyBorder="1"/>
    <xf numFmtId="0" fontId="7" fillId="0" borderId="37" xfId="0" applyFont="1" applyBorder="1"/>
    <xf numFmtId="2" fontId="7" fillId="0" borderId="57" xfId="0" applyNumberFormat="1" applyFont="1" applyBorder="1"/>
    <xf numFmtId="1" fontId="1" fillId="0" borderId="1" xfId="0" applyNumberFormat="1" applyFont="1" applyFill="1" applyBorder="1" applyAlignment="1">
      <alignment horizontal="center"/>
    </xf>
    <xf numFmtId="166" fontId="46" fillId="0" borderId="1" xfId="0" applyNumberFormat="1" applyFont="1" applyBorder="1"/>
    <xf numFmtId="2" fontId="3" fillId="0" borderId="34" xfId="0" applyNumberFormat="1" applyFont="1" applyFill="1" applyBorder="1"/>
    <xf numFmtId="169" fontId="4" fillId="0" borderId="12" xfId="0" applyNumberFormat="1" applyFont="1" applyBorder="1"/>
    <xf numFmtId="2" fontId="1" fillId="0" borderId="12" xfId="0" applyNumberFormat="1" applyFont="1" applyFill="1" applyBorder="1"/>
    <xf numFmtId="169" fontId="4" fillId="0" borderId="16" xfId="0" applyNumberFormat="1" applyFont="1" applyBorder="1"/>
    <xf numFmtId="0" fontId="7" fillId="0" borderId="4" xfId="0" applyNumberFormat="1" applyFont="1" applyBorder="1"/>
    <xf numFmtId="169" fontId="4" fillId="0" borderId="41" xfId="0" applyNumberFormat="1" applyFont="1" applyBorder="1"/>
    <xf numFmtId="165" fontId="42" fillId="0" borderId="2" xfId="0" applyNumberFormat="1" applyFont="1" applyBorder="1"/>
    <xf numFmtId="165" fontId="45" fillId="0" borderId="2" xfId="0" applyNumberFormat="1" applyFont="1" applyFill="1" applyBorder="1"/>
    <xf numFmtId="2" fontId="1" fillId="5" borderId="2" xfId="0" applyNumberFormat="1" applyFont="1" applyFill="1" applyBorder="1"/>
    <xf numFmtId="169" fontId="5" fillId="0" borderId="16" xfId="0" applyNumberFormat="1" applyFont="1" applyBorder="1"/>
    <xf numFmtId="2" fontId="2" fillId="0" borderId="16" xfId="0" applyNumberFormat="1" applyFont="1" applyBorder="1"/>
    <xf numFmtId="0" fontId="1" fillId="0" borderId="16" xfId="0" applyNumberFormat="1" applyFont="1" applyBorder="1"/>
    <xf numFmtId="169" fontId="28" fillId="0" borderId="1" xfId="0" applyNumberFormat="1" applyFont="1" applyBorder="1"/>
    <xf numFmtId="165" fontId="46" fillId="0" borderId="1" xfId="0" applyNumberFormat="1" applyFont="1" applyFill="1" applyBorder="1"/>
    <xf numFmtId="165" fontId="42" fillId="0" borderId="1" xfId="0" applyNumberFormat="1" applyFont="1" applyFill="1" applyBorder="1"/>
    <xf numFmtId="0" fontId="1" fillId="0" borderId="0" xfId="0" applyFont="1"/>
    <xf numFmtId="0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horizontal="center"/>
    </xf>
    <xf numFmtId="2" fontId="2" fillId="0" borderId="22" xfId="0" applyNumberFormat="1" applyFont="1" applyBorder="1"/>
    <xf numFmtId="0" fontId="7" fillId="0" borderId="54" xfId="0" applyNumberFormat="1" applyFont="1" applyBorder="1"/>
    <xf numFmtId="0" fontId="1" fillId="5" borderId="17" xfId="0" applyFont="1" applyFill="1" applyBorder="1"/>
    <xf numFmtId="0" fontId="1" fillId="0" borderId="12" xfId="0" applyFont="1" applyFill="1" applyBorder="1"/>
    <xf numFmtId="165" fontId="42" fillId="0" borderId="12" xfId="0" applyNumberFormat="1" applyFont="1" applyBorder="1"/>
    <xf numFmtId="166" fontId="42" fillId="0" borderId="12" xfId="0" applyNumberFormat="1" applyFont="1" applyBorder="1"/>
    <xf numFmtId="2" fontId="1" fillId="5" borderId="12" xfId="0" applyNumberFormat="1" applyFont="1" applyFill="1" applyBorder="1"/>
    <xf numFmtId="0" fontId="1" fillId="0" borderId="12" xfId="0" applyNumberFormat="1" applyFont="1" applyFill="1" applyBorder="1" applyAlignment="1">
      <alignment horizontal="center"/>
    </xf>
    <xf numFmtId="0" fontId="1" fillId="5" borderId="30" xfId="0" applyFont="1" applyFill="1" applyBorder="1"/>
    <xf numFmtId="0" fontId="1" fillId="0" borderId="18" xfId="0" applyFont="1" applyFill="1" applyBorder="1"/>
    <xf numFmtId="0" fontId="1" fillId="0" borderId="27" xfId="0" applyFont="1" applyFill="1" applyBorder="1"/>
    <xf numFmtId="0" fontId="1" fillId="5" borderId="18" xfId="0" applyFont="1" applyFill="1" applyBorder="1"/>
    <xf numFmtId="0" fontId="1" fillId="5" borderId="27" xfId="0" applyFont="1" applyFill="1" applyBorder="1"/>
    <xf numFmtId="0" fontId="1" fillId="0" borderId="27" xfId="0" applyFont="1" applyBorder="1"/>
    <xf numFmtId="0" fontId="1" fillId="3" borderId="18" xfId="0" applyFont="1" applyFill="1" applyBorder="1"/>
    <xf numFmtId="0" fontId="1" fillId="3" borderId="27" xfId="0" applyFont="1" applyFill="1" applyBorder="1"/>
    <xf numFmtId="0" fontId="1" fillId="5" borderId="38" xfId="0" applyFont="1" applyFill="1" applyBorder="1"/>
    <xf numFmtId="0" fontId="3" fillId="3" borderId="1" xfId="0" applyFont="1" applyFill="1" applyBorder="1"/>
    <xf numFmtId="0" fontId="3" fillId="0" borderId="1" xfId="0" applyFont="1" applyFill="1" applyBorder="1"/>
    <xf numFmtId="0" fontId="5" fillId="5" borderId="1" xfId="0" applyFont="1" applyFill="1" applyBorder="1"/>
    <xf numFmtId="0" fontId="2" fillId="4" borderId="3" xfId="0" applyFont="1" applyFill="1" applyBorder="1"/>
    <xf numFmtId="0" fontId="2" fillId="0" borderId="2" xfId="0" applyNumberFormat="1" applyFont="1" applyBorder="1" applyAlignment="1">
      <alignment horizontal="center"/>
    </xf>
    <xf numFmtId="0" fontId="2" fillId="0" borderId="23" xfId="0" applyFont="1" applyBorder="1"/>
    <xf numFmtId="2" fontId="2" fillId="0" borderId="43" xfId="0" applyNumberFormat="1" applyFont="1" applyBorder="1"/>
    <xf numFmtId="0" fontId="2" fillId="0" borderId="29" xfId="0" applyFont="1" applyBorder="1"/>
    <xf numFmtId="0" fontId="2" fillId="0" borderId="35" xfId="0" applyFont="1" applyBorder="1"/>
    <xf numFmtId="164" fontId="2" fillId="0" borderId="35" xfId="0" applyNumberFormat="1" applyFont="1" applyBorder="1"/>
    <xf numFmtId="169" fontId="5" fillId="0" borderId="57" xfId="0" applyNumberFormat="1" applyFont="1" applyBorder="1"/>
    <xf numFmtId="2" fontId="2" fillId="0" borderId="64" xfId="0" applyNumberFormat="1" applyFont="1" applyBorder="1"/>
    <xf numFmtId="2" fontId="2" fillId="0" borderId="36" xfId="0" applyNumberFormat="1" applyFont="1" applyBorder="1"/>
    <xf numFmtId="2" fontId="2" fillId="0" borderId="29" xfId="0" applyNumberFormat="1" applyFont="1" applyFill="1" applyBorder="1"/>
    <xf numFmtId="0" fontId="5" fillId="0" borderId="0" xfId="0" applyFont="1" applyFill="1" applyBorder="1"/>
    <xf numFmtId="2" fontId="2" fillId="0" borderId="0" xfId="0" applyNumberFormat="1" applyFont="1" applyBorder="1"/>
    <xf numFmtId="0" fontId="2" fillId="0" borderId="35" xfId="0" applyFont="1" applyFill="1" applyBorder="1"/>
    <xf numFmtId="2" fontId="3" fillId="0" borderId="33" xfId="0" applyNumberFormat="1" applyFont="1" applyFill="1" applyBorder="1"/>
    <xf numFmtId="2" fontId="2" fillId="0" borderId="23" xfId="0" applyNumberFormat="1" applyFont="1" applyFill="1" applyBorder="1"/>
    <xf numFmtId="0" fontId="1" fillId="0" borderId="31" xfId="0" applyFont="1" applyBorder="1"/>
    <xf numFmtId="0" fontId="1" fillId="0" borderId="32" xfId="0" applyFont="1" applyBorder="1"/>
    <xf numFmtId="0" fontId="8" fillId="0" borderId="29" xfId="0" applyFont="1" applyBorder="1"/>
    <xf numFmtId="0" fontId="8" fillId="0" borderId="31" xfId="0" applyFont="1" applyBorder="1"/>
    <xf numFmtId="0" fontId="14" fillId="0" borderId="18" xfId="0" applyFont="1" applyBorder="1"/>
    <xf numFmtId="0" fontId="4" fillId="0" borderId="27" xfId="0" applyFont="1" applyBorder="1" applyAlignment="1">
      <alignment horizontal="left"/>
    </xf>
    <xf numFmtId="166" fontId="42" fillId="0" borderId="2" xfId="0" applyNumberFormat="1" applyFont="1" applyBorder="1"/>
    <xf numFmtId="2" fontId="45" fillId="0" borderId="2" xfId="0" applyNumberFormat="1" applyFont="1" applyBorder="1"/>
    <xf numFmtId="2" fontId="45" fillId="0" borderId="16" xfId="0" applyNumberFormat="1" applyFont="1" applyBorder="1"/>
    <xf numFmtId="0" fontId="1" fillId="0" borderId="16" xfId="0" applyNumberFormat="1" applyFont="1" applyFill="1" applyBorder="1"/>
    <xf numFmtId="2" fontId="45" fillId="0" borderId="12" xfId="0" applyNumberFormat="1" applyFont="1" applyBorder="1"/>
    <xf numFmtId="0" fontId="8" fillId="0" borderId="35" xfId="0" applyFont="1" applyBorder="1"/>
    <xf numFmtId="0" fontId="1" fillId="0" borderId="2" xfId="0" applyFont="1" applyFill="1" applyBorder="1"/>
    <xf numFmtId="171" fontId="4" fillId="0" borderId="2" xfId="0" applyNumberFormat="1" applyFont="1" applyBorder="1"/>
    <xf numFmtId="2" fontId="8" fillId="0" borderId="2" xfId="0" applyNumberFormat="1" applyFont="1" applyBorder="1"/>
    <xf numFmtId="165" fontId="46" fillId="0" borderId="2" xfId="0" applyNumberFormat="1" applyFont="1" applyFill="1" applyBorder="1"/>
    <xf numFmtId="166" fontId="46" fillId="0" borderId="2" xfId="0" applyNumberFormat="1" applyFont="1" applyBorder="1"/>
    <xf numFmtId="171" fontId="4" fillId="0" borderId="16" xfId="0" applyNumberFormat="1" applyFont="1" applyBorder="1"/>
    <xf numFmtId="0" fontId="2" fillId="0" borderId="43" xfId="0" applyFont="1" applyBorder="1"/>
    <xf numFmtId="2" fontId="8" fillId="0" borderId="22" xfId="0" applyNumberFormat="1" applyFont="1" applyFill="1" applyBorder="1"/>
    <xf numFmtId="166" fontId="46" fillId="0" borderId="23" xfId="0" applyNumberFormat="1" applyFont="1" applyBorder="1"/>
    <xf numFmtId="165" fontId="45" fillId="0" borderId="43" xfId="0" applyNumberFormat="1" applyFont="1" applyFill="1" applyBorder="1"/>
    <xf numFmtId="2" fontId="8" fillId="0" borderId="43" xfId="0" applyNumberFormat="1" applyFont="1" applyFill="1" applyBorder="1"/>
    <xf numFmtId="165" fontId="46" fillId="0" borderId="45" xfId="0" applyNumberFormat="1" applyFont="1" applyFill="1" applyBorder="1"/>
    <xf numFmtId="2" fontId="8" fillId="0" borderId="43" xfId="0" applyNumberFormat="1" applyFont="1" applyBorder="1"/>
    <xf numFmtId="166" fontId="42" fillId="0" borderId="43" xfId="0" applyNumberFormat="1" applyFont="1" applyBorder="1"/>
    <xf numFmtId="2" fontId="1" fillId="0" borderId="13" xfId="0" applyNumberFormat="1" applyFont="1" applyBorder="1"/>
    <xf numFmtId="165" fontId="42" fillId="0" borderId="43" xfId="0" applyNumberFormat="1" applyFont="1" applyBorder="1"/>
    <xf numFmtId="2" fontId="1" fillId="0" borderId="43" xfId="0" applyNumberFormat="1" applyFont="1" applyFill="1" applyBorder="1"/>
    <xf numFmtId="165" fontId="44" fillId="0" borderId="44" xfId="0" applyNumberFormat="1" applyFont="1" applyBorder="1" applyAlignment="1">
      <alignment horizontal="right"/>
    </xf>
    <xf numFmtId="169" fontId="28" fillId="0" borderId="2" xfId="0" applyNumberFormat="1" applyFont="1" applyBorder="1"/>
    <xf numFmtId="2" fontId="1" fillId="0" borderId="25" xfId="0" applyNumberFormat="1" applyFont="1" applyFill="1" applyBorder="1"/>
    <xf numFmtId="169" fontId="28" fillId="0" borderId="43" xfId="0" applyNumberFormat="1" applyFont="1" applyBorder="1"/>
    <xf numFmtId="2" fontId="1" fillId="0" borderId="23" xfId="0" applyNumberFormat="1" applyFont="1" applyBorder="1"/>
    <xf numFmtId="0" fontId="1" fillId="0" borderId="70" xfId="0" applyFont="1" applyBorder="1" applyAlignment="1">
      <alignment horizontal="center"/>
    </xf>
    <xf numFmtId="2" fontId="1" fillId="0" borderId="15" xfId="0" applyNumberFormat="1" applyFont="1" applyBorder="1"/>
    <xf numFmtId="0" fontId="31" fillId="0" borderId="43" xfId="0" applyFont="1" applyBorder="1" applyAlignment="1">
      <alignment horizontal="center"/>
    </xf>
    <xf numFmtId="167" fontId="41" fillId="0" borderId="44" xfId="0" applyNumberFormat="1" applyFont="1" applyBorder="1"/>
    <xf numFmtId="2" fontId="41" fillId="0" borderId="65" xfId="0" applyNumberFormat="1" applyFont="1" applyBorder="1"/>
    <xf numFmtId="2" fontId="2" fillId="0" borderId="31" xfId="0" applyNumberFormat="1" applyFont="1" applyFill="1" applyBorder="1"/>
    <xf numFmtId="2" fontId="5" fillId="0" borderId="31" xfId="0" applyNumberFormat="1" applyFont="1" applyFill="1" applyBorder="1"/>
    <xf numFmtId="2" fontId="2" fillId="0" borderId="32" xfId="0" applyNumberFormat="1" applyFont="1" applyFill="1" applyBorder="1"/>
    <xf numFmtId="165" fontId="46" fillId="0" borderId="1" xfId="0" applyNumberFormat="1" applyFont="1" applyBorder="1" applyAlignment="1">
      <alignment horizontal="right"/>
    </xf>
    <xf numFmtId="165" fontId="46" fillId="0" borderId="2" xfId="0" applyNumberFormat="1" applyFont="1" applyBorder="1" applyAlignment="1">
      <alignment horizontal="right"/>
    </xf>
    <xf numFmtId="165" fontId="46" fillId="0" borderId="1" xfId="0" applyNumberFormat="1" applyFont="1" applyBorder="1"/>
    <xf numFmtId="165" fontId="46" fillId="0" borderId="2" xfId="0" applyNumberFormat="1" applyFont="1" applyBorder="1"/>
    <xf numFmtId="165" fontId="4" fillId="0" borderId="43" xfId="0" applyNumberFormat="1" applyFont="1" applyBorder="1"/>
    <xf numFmtId="166" fontId="4" fillId="0" borderId="1" xfId="0" applyNumberFormat="1" applyFont="1" applyFill="1" applyBorder="1"/>
    <xf numFmtId="166" fontId="4" fillId="0" borderId="2" xfId="0" applyNumberFormat="1" applyFont="1" applyFill="1" applyBorder="1"/>
    <xf numFmtId="166" fontId="4" fillId="0" borderId="43" xfId="0" applyNumberFormat="1" applyFont="1" applyFill="1" applyBorder="1"/>
    <xf numFmtId="2" fontId="15" fillId="0" borderId="0" xfId="0" applyNumberFormat="1" applyFont="1" applyBorder="1"/>
    <xf numFmtId="165" fontId="4" fillId="0" borderId="13" xfId="0" applyNumberFormat="1" applyFont="1" applyBorder="1"/>
    <xf numFmtId="2" fontId="1" fillId="2" borderId="43" xfId="0" applyNumberFormat="1" applyFont="1" applyFill="1" applyBorder="1"/>
    <xf numFmtId="2" fontId="8" fillId="2" borderId="65" xfId="0" applyNumberFormat="1" applyFont="1" applyFill="1" applyBorder="1"/>
    <xf numFmtId="2" fontId="1" fillId="2" borderId="57" xfId="0" applyNumberFormat="1" applyFont="1" applyFill="1" applyBorder="1"/>
    <xf numFmtId="2" fontId="2" fillId="2" borderId="37" xfId="0" applyNumberFormat="1" applyFont="1" applyFill="1" applyBorder="1"/>
    <xf numFmtId="2" fontId="1" fillId="10" borderId="57" xfId="0" applyNumberFormat="1" applyFont="1" applyFill="1" applyBorder="1"/>
    <xf numFmtId="2" fontId="1" fillId="10" borderId="36" xfId="0" applyNumberFormat="1" applyFont="1" applyFill="1" applyBorder="1"/>
    <xf numFmtId="2" fontId="2" fillId="10" borderId="0" xfId="0" applyNumberFormat="1" applyFont="1" applyFill="1" applyBorder="1"/>
    <xf numFmtId="2" fontId="3" fillId="10" borderId="36" xfId="0" applyNumberFormat="1" applyFont="1" applyFill="1" applyBorder="1"/>
    <xf numFmtId="2" fontId="8" fillId="0" borderId="45" xfId="0" applyNumberFormat="1" applyFont="1" applyBorder="1"/>
    <xf numFmtId="2" fontId="45" fillId="0" borderId="43" xfId="0" applyNumberFormat="1" applyFont="1" applyBorder="1"/>
    <xf numFmtId="2" fontId="7" fillId="0" borderId="43" xfId="0" applyNumberFormat="1" applyFont="1" applyBorder="1"/>
    <xf numFmtId="2" fontId="5" fillId="0" borderId="0" xfId="0" applyNumberFormat="1" applyFont="1" applyFill="1" applyBorder="1" applyAlignment="1">
      <alignment horizontal="right"/>
    </xf>
    <xf numFmtId="2" fontId="1" fillId="0" borderId="14" xfId="0" applyNumberFormat="1" applyFont="1" applyBorder="1"/>
    <xf numFmtId="2" fontId="1" fillId="0" borderId="69" xfId="0" applyNumberFormat="1" applyFont="1" applyBorder="1"/>
    <xf numFmtId="165" fontId="4" fillId="0" borderId="43" xfId="0" applyNumberFormat="1" applyFont="1" applyFill="1" applyBorder="1"/>
    <xf numFmtId="165" fontId="4" fillId="0" borderId="1" xfId="0" applyNumberFormat="1" applyFont="1" applyFill="1" applyBorder="1"/>
    <xf numFmtId="165" fontId="4" fillId="0" borderId="2" xfId="0" applyNumberFormat="1" applyFont="1" applyFill="1" applyBorder="1"/>
    <xf numFmtId="170" fontId="4" fillId="0" borderId="2" xfId="0" applyNumberFormat="1" applyFont="1" applyBorder="1"/>
    <xf numFmtId="170" fontId="4" fillId="0" borderId="43" xfId="0" applyNumberFormat="1" applyFont="1" applyBorder="1"/>
    <xf numFmtId="170" fontId="4" fillId="0" borderId="57" xfId="0" applyNumberFormat="1" applyFont="1" applyBorder="1"/>
    <xf numFmtId="165" fontId="42" fillId="0" borderId="2" xfId="0" applyNumberFormat="1" applyFont="1" applyFill="1" applyBorder="1"/>
    <xf numFmtId="165" fontId="42" fillId="0" borderId="24" xfId="0" applyNumberFormat="1" applyFont="1" applyBorder="1"/>
    <xf numFmtId="2" fontId="42" fillId="0" borderId="36" xfId="0" applyNumberFormat="1" applyFont="1" applyFill="1" applyBorder="1"/>
    <xf numFmtId="165" fontId="45" fillId="0" borderId="25" xfId="0" applyNumberFormat="1" applyFont="1" applyFill="1" applyBorder="1"/>
    <xf numFmtId="165" fontId="45" fillId="0" borderId="64" xfId="0" applyNumberFormat="1" applyFont="1" applyFill="1" applyBorder="1"/>
    <xf numFmtId="166" fontId="42" fillId="0" borderId="1" xfId="0" applyNumberFormat="1" applyFont="1" applyFill="1" applyBorder="1"/>
    <xf numFmtId="166" fontId="42" fillId="0" borderId="2" xfId="0" applyNumberFormat="1" applyFont="1" applyFill="1" applyBorder="1"/>
    <xf numFmtId="166" fontId="42" fillId="0" borderId="43" xfId="0" applyNumberFormat="1" applyFont="1" applyFill="1" applyBorder="1"/>
    <xf numFmtId="2" fontId="2" fillId="0" borderId="12" xfId="0" applyNumberFormat="1" applyFont="1" applyBorder="1"/>
    <xf numFmtId="2" fontId="7" fillId="0" borderId="16" xfId="0" applyNumberFormat="1" applyFont="1" applyBorder="1"/>
    <xf numFmtId="2" fontId="7" fillId="0" borderId="12" xfId="0" applyNumberFormat="1" applyFont="1" applyBorder="1"/>
    <xf numFmtId="165" fontId="47" fillId="0" borderId="1" xfId="0" applyNumberFormat="1" applyFont="1" applyBorder="1"/>
    <xf numFmtId="165" fontId="47" fillId="0" borderId="2" xfId="0" applyNumberFormat="1" applyFont="1" applyBorder="1"/>
    <xf numFmtId="165" fontId="47" fillId="0" borderId="43" xfId="0" applyNumberFormat="1" applyFont="1" applyBorder="1"/>
    <xf numFmtId="2" fontId="7" fillId="0" borderId="21" xfId="0" applyNumberFormat="1" applyFont="1" applyBorder="1"/>
    <xf numFmtId="2" fontId="8" fillId="0" borderId="44" xfId="0" applyNumberFormat="1" applyFont="1" applyBorder="1"/>
    <xf numFmtId="2" fontId="1" fillId="0" borderId="44" xfId="0" applyNumberFormat="1" applyFont="1" applyFill="1" applyBorder="1"/>
    <xf numFmtId="173" fontId="1" fillId="0" borderId="12" xfId="0" applyNumberFormat="1" applyFont="1" applyBorder="1"/>
    <xf numFmtId="173" fontId="1" fillId="0" borderId="1" xfId="0" applyNumberFormat="1" applyFont="1" applyBorder="1"/>
    <xf numFmtId="173" fontId="1" fillId="0" borderId="2" xfId="0" applyNumberFormat="1" applyFont="1" applyBorder="1"/>
    <xf numFmtId="173" fontId="1" fillId="0" borderId="4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6"/>
  <sheetViews>
    <sheetView topLeftCell="A14" workbookViewId="0">
      <selection activeCell="T54" sqref="T54"/>
    </sheetView>
  </sheetViews>
  <sheetFormatPr defaultRowHeight="15" x14ac:dyDescent="0.25"/>
  <cols>
    <col min="1" max="1" width="3.85546875" customWidth="1"/>
    <col min="2" max="2" width="9" customWidth="1"/>
    <col min="3" max="3" width="8.42578125" customWidth="1"/>
    <col min="4" max="4" width="7.5703125" customWidth="1"/>
    <col min="5" max="5" width="9" customWidth="1"/>
    <col min="6" max="6" width="7.28515625" customWidth="1"/>
    <col min="7" max="7" width="9" customWidth="1"/>
    <col min="8" max="8" width="7.7109375" customWidth="1"/>
    <col min="9" max="9" width="6.28515625" customWidth="1"/>
    <col min="10" max="10" width="5.42578125" customWidth="1"/>
    <col min="11" max="11" width="4.85546875" customWidth="1"/>
    <col min="12" max="12" width="4.7109375" customWidth="1"/>
    <col min="13" max="13" width="9.42578125" customWidth="1"/>
    <col min="14" max="14" width="8.42578125" customWidth="1"/>
    <col min="15" max="15" width="8.85546875" customWidth="1"/>
    <col min="16" max="16" width="7.7109375" customWidth="1"/>
    <col min="17" max="17" width="8.140625" hidden="1" customWidth="1"/>
    <col min="18" max="18" width="11.85546875" customWidth="1"/>
    <col min="19" max="19" width="10" customWidth="1"/>
    <col min="20" max="20" width="10.140625" customWidth="1"/>
    <col min="21" max="21" width="8.7109375" customWidth="1"/>
    <col min="22" max="22" width="11" customWidth="1"/>
    <col min="23" max="23" width="12.140625" customWidth="1"/>
    <col min="24" max="24" width="11.28515625" customWidth="1"/>
    <col min="25" max="25" width="10.5703125" customWidth="1"/>
  </cols>
  <sheetData>
    <row r="1" spans="1:23" x14ac:dyDescent="0.25">
      <c r="A1" t="s">
        <v>76</v>
      </c>
      <c r="C1" t="s">
        <v>68</v>
      </c>
      <c r="P1" t="s">
        <v>127</v>
      </c>
    </row>
    <row r="2" spans="1:23" x14ac:dyDescent="0.25">
      <c r="A2" s="30" t="s">
        <v>74</v>
      </c>
      <c r="B2" s="1" t="s">
        <v>5</v>
      </c>
      <c r="C2" s="454" t="s">
        <v>77</v>
      </c>
      <c r="D2" s="1" t="s">
        <v>6</v>
      </c>
      <c r="E2" s="1" t="s">
        <v>7</v>
      </c>
      <c r="F2" s="1" t="s">
        <v>75</v>
      </c>
      <c r="G2" s="2" t="s">
        <v>8</v>
      </c>
      <c r="H2" s="2"/>
      <c r="I2" s="1" t="s">
        <v>41</v>
      </c>
      <c r="J2" s="1" t="s">
        <v>10</v>
      </c>
      <c r="K2" s="2" t="s">
        <v>72</v>
      </c>
      <c r="L2" s="1" t="s">
        <v>12</v>
      </c>
      <c r="M2" s="1" t="s">
        <v>13</v>
      </c>
      <c r="N2" s="1" t="s">
        <v>14</v>
      </c>
      <c r="O2" s="1" t="s">
        <v>13</v>
      </c>
      <c r="P2" s="1" t="s">
        <v>245</v>
      </c>
      <c r="Q2" s="1" t="s">
        <v>246</v>
      </c>
      <c r="R2" s="1" t="s">
        <v>2</v>
      </c>
      <c r="S2" s="1" t="s">
        <v>100</v>
      </c>
      <c r="T2" s="1"/>
    </row>
    <row r="3" spans="1:23" x14ac:dyDescent="0.25">
      <c r="A3" s="17" t="s">
        <v>78</v>
      </c>
      <c r="B3" s="2">
        <v>74177.600000000006</v>
      </c>
      <c r="C3" s="2">
        <v>2516.7399999999998</v>
      </c>
      <c r="D3" s="2">
        <v>11065.5</v>
      </c>
      <c r="E3" s="2">
        <v>19838.830000000002</v>
      </c>
      <c r="F3" s="2">
        <v>6717.43</v>
      </c>
      <c r="G3" s="2">
        <v>6397.56</v>
      </c>
      <c r="H3" s="2"/>
      <c r="I3" s="2">
        <v>16362.75</v>
      </c>
      <c r="J3" s="2">
        <v>738.56</v>
      </c>
      <c r="K3" s="2">
        <v>49169.15</v>
      </c>
      <c r="L3" s="2">
        <f t="shared" ref="L3:L14" si="0">SUM(B3:K3)</f>
        <v>186984.12</v>
      </c>
      <c r="M3" s="2">
        <v>483678.22</v>
      </c>
      <c r="N3" s="2">
        <v>207587.33</v>
      </c>
      <c r="O3" s="2">
        <v>463075.01</v>
      </c>
      <c r="P3" s="161">
        <v>1000</v>
      </c>
      <c r="Q3" s="161"/>
      <c r="R3" s="161">
        <v>97</v>
      </c>
      <c r="S3" s="161">
        <v>117</v>
      </c>
      <c r="T3" s="161"/>
      <c r="U3" s="28"/>
      <c r="V3" s="28"/>
      <c r="W3" s="18"/>
    </row>
    <row r="4" spans="1:23" x14ac:dyDescent="0.25">
      <c r="A4" s="17" t="s">
        <v>79</v>
      </c>
      <c r="B4" s="19">
        <v>0</v>
      </c>
      <c r="C4" s="19">
        <v>0</v>
      </c>
      <c r="D4" s="19">
        <v>12798.52</v>
      </c>
      <c r="E4" s="19">
        <v>19618.8</v>
      </c>
      <c r="F4" s="19">
        <v>2945.91</v>
      </c>
      <c r="G4" s="19">
        <v>6396.78</v>
      </c>
      <c r="H4" s="19"/>
      <c r="I4" s="19">
        <v>16780.96</v>
      </c>
      <c r="J4" s="19">
        <v>847.74</v>
      </c>
      <c r="K4" s="19">
        <v>49169.15</v>
      </c>
      <c r="L4" s="19">
        <f t="shared" si="0"/>
        <v>108557.85999999999</v>
      </c>
      <c r="M4" s="19">
        <v>463075.01</v>
      </c>
      <c r="N4" s="19">
        <v>135567.60999999999</v>
      </c>
      <c r="O4" s="2">
        <v>436065.26</v>
      </c>
      <c r="P4" s="161">
        <v>1000</v>
      </c>
      <c r="Q4" s="161"/>
      <c r="R4" s="161">
        <v>97</v>
      </c>
      <c r="S4" s="161">
        <v>118</v>
      </c>
      <c r="T4" s="161"/>
      <c r="U4" s="9" t="s">
        <v>120</v>
      </c>
      <c r="V4" s="9"/>
      <c r="W4" s="18"/>
    </row>
    <row r="5" spans="1:23" x14ac:dyDescent="0.25">
      <c r="A5" s="17" t="s">
        <v>80</v>
      </c>
      <c r="B5" s="19">
        <v>74177.600000000006</v>
      </c>
      <c r="C5" s="19">
        <v>5960.7</v>
      </c>
      <c r="D5" s="19">
        <v>13705.98</v>
      </c>
      <c r="E5" s="19">
        <v>21212.53</v>
      </c>
      <c r="F5" s="19">
        <v>1589.52</v>
      </c>
      <c r="G5" s="19">
        <v>6397.62</v>
      </c>
      <c r="H5" s="19"/>
      <c r="I5" s="19">
        <v>16272.9</v>
      </c>
      <c r="J5" s="19">
        <v>662.3</v>
      </c>
      <c r="K5" s="19">
        <v>49169.15</v>
      </c>
      <c r="L5" s="19">
        <f t="shared" si="0"/>
        <v>189148.3</v>
      </c>
      <c r="M5" s="19">
        <v>436065.26</v>
      </c>
      <c r="N5" s="19">
        <v>162804.45000000001</v>
      </c>
      <c r="O5" s="2">
        <v>462409.11</v>
      </c>
      <c r="P5" s="161">
        <v>1000</v>
      </c>
      <c r="Q5" s="161"/>
      <c r="R5" s="161">
        <v>95</v>
      </c>
      <c r="S5" s="161">
        <v>118</v>
      </c>
      <c r="T5" s="161"/>
      <c r="U5" t="s">
        <v>139</v>
      </c>
      <c r="V5" t="s">
        <v>167</v>
      </c>
      <c r="W5" s="18" t="s">
        <v>92</v>
      </c>
    </row>
    <row r="6" spans="1:23" x14ac:dyDescent="0.25">
      <c r="A6" s="17" t="s">
        <v>81</v>
      </c>
      <c r="B6" s="19">
        <v>74177.600000000006</v>
      </c>
      <c r="C6" s="19">
        <v>5960.7</v>
      </c>
      <c r="D6" s="19">
        <v>12292.28</v>
      </c>
      <c r="E6" s="19">
        <v>19914.75</v>
      </c>
      <c r="F6" s="19">
        <v>4193.68</v>
      </c>
      <c r="G6" s="19">
        <v>6397.56</v>
      </c>
      <c r="H6" s="19"/>
      <c r="I6" s="19">
        <v>16598.060000000001</v>
      </c>
      <c r="J6" s="19">
        <v>2074.3200000000002</v>
      </c>
      <c r="K6" s="19">
        <v>49169.15</v>
      </c>
      <c r="L6" s="19">
        <f t="shared" si="0"/>
        <v>190778.1</v>
      </c>
      <c r="M6" s="19" t="s">
        <v>151</v>
      </c>
      <c r="N6" s="19">
        <v>188346.62</v>
      </c>
      <c r="O6" s="2">
        <v>464840.59</v>
      </c>
      <c r="P6" s="161">
        <v>1000</v>
      </c>
      <c r="Q6" s="161"/>
      <c r="R6" s="161">
        <v>95</v>
      </c>
      <c r="S6" s="161">
        <v>116</v>
      </c>
      <c r="T6" s="161"/>
      <c r="U6" s="234">
        <v>519959.25</v>
      </c>
      <c r="V6" s="234">
        <v>157653.4</v>
      </c>
    </row>
    <row r="7" spans="1:23" x14ac:dyDescent="0.25">
      <c r="A7" s="17" t="s">
        <v>82</v>
      </c>
      <c r="B7" s="19">
        <v>74177.600000000006</v>
      </c>
      <c r="C7" s="19">
        <v>5960.7</v>
      </c>
      <c r="D7" s="19">
        <v>12425.59</v>
      </c>
      <c r="E7" s="19">
        <v>19420.84</v>
      </c>
      <c r="F7" s="19">
        <v>2355.14</v>
      </c>
      <c r="G7" s="19">
        <v>6397.45</v>
      </c>
      <c r="H7" s="19"/>
      <c r="I7" s="19">
        <v>15499.92</v>
      </c>
      <c r="J7" s="19">
        <v>749.72</v>
      </c>
      <c r="K7" s="19">
        <v>49169.15</v>
      </c>
      <c r="L7" s="19">
        <f t="shared" si="0"/>
        <v>186156.11</v>
      </c>
      <c r="M7" s="19">
        <v>464840.59</v>
      </c>
      <c r="N7" s="19">
        <v>159416.98000000001</v>
      </c>
      <c r="O7" s="19">
        <v>491579.78</v>
      </c>
      <c r="P7" s="161">
        <v>1000</v>
      </c>
      <c r="Q7" s="161"/>
      <c r="R7" s="161">
        <v>95</v>
      </c>
      <c r="S7" s="161">
        <v>115</v>
      </c>
      <c r="T7" s="161"/>
      <c r="U7" t="s">
        <v>138</v>
      </c>
    </row>
    <row r="8" spans="1:23" x14ac:dyDescent="0.25">
      <c r="A8" s="17" t="s">
        <v>83</v>
      </c>
      <c r="B8" s="161">
        <v>74177.600000000006</v>
      </c>
      <c r="C8" s="19">
        <v>5960.7</v>
      </c>
      <c r="D8" s="161">
        <v>10715.24</v>
      </c>
      <c r="E8" s="161">
        <v>18046.98</v>
      </c>
      <c r="F8" s="161">
        <v>1884.58</v>
      </c>
      <c r="G8" s="161">
        <v>6460.68</v>
      </c>
      <c r="H8" s="161"/>
      <c r="I8" s="19">
        <v>1645.56</v>
      </c>
      <c r="J8" s="161">
        <v>1220.74</v>
      </c>
      <c r="K8" s="19">
        <v>49169.15</v>
      </c>
      <c r="L8" s="161">
        <f t="shared" si="0"/>
        <v>169281.23</v>
      </c>
      <c r="M8" s="161">
        <v>491579.78</v>
      </c>
      <c r="N8" s="161">
        <v>186252.62</v>
      </c>
      <c r="O8" s="19">
        <f t="shared" ref="O8:O14" si="1">L8+M8-N8</f>
        <v>474608.39</v>
      </c>
      <c r="P8" s="161">
        <v>1000</v>
      </c>
      <c r="Q8" s="161"/>
      <c r="R8" s="161">
        <v>95</v>
      </c>
      <c r="S8" s="161">
        <v>101</v>
      </c>
      <c r="T8" s="161"/>
      <c r="U8" s="7" t="s">
        <v>166</v>
      </c>
      <c r="V8" s="7"/>
    </row>
    <row r="9" spans="1:23" x14ac:dyDescent="0.25">
      <c r="A9" s="17" t="s">
        <v>84</v>
      </c>
      <c r="B9" s="161">
        <v>76183.34</v>
      </c>
      <c r="C9" s="161">
        <v>5960.7</v>
      </c>
      <c r="D9" s="161">
        <v>8647.5</v>
      </c>
      <c r="E9" s="161">
        <v>16434.669999999998</v>
      </c>
      <c r="F9" s="161">
        <v>6066.67</v>
      </c>
      <c r="G9" s="161">
        <v>6460.16</v>
      </c>
      <c r="H9" s="161"/>
      <c r="I9" s="161">
        <v>13969.98</v>
      </c>
      <c r="J9" s="161">
        <v>1112.5</v>
      </c>
      <c r="K9" s="161">
        <v>51129.56</v>
      </c>
      <c r="L9" s="161">
        <f t="shared" si="0"/>
        <v>185965.08</v>
      </c>
      <c r="M9" s="161">
        <v>474608.39</v>
      </c>
      <c r="N9" s="161">
        <v>173142.47</v>
      </c>
      <c r="O9" s="19">
        <f t="shared" si="1"/>
        <v>487431</v>
      </c>
      <c r="P9" s="161">
        <v>1000</v>
      </c>
      <c r="Q9" s="161"/>
      <c r="R9" s="161">
        <v>94</v>
      </c>
      <c r="S9" s="161">
        <v>103</v>
      </c>
      <c r="T9" s="161"/>
      <c r="U9" t="s">
        <v>137</v>
      </c>
    </row>
    <row r="10" spans="1:23" x14ac:dyDescent="0.25">
      <c r="A10" s="17" t="s">
        <v>85</v>
      </c>
      <c r="B10" s="161">
        <v>76183.34</v>
      </c>
      <c r="C10" s="161">
        <v>5960.7</v>
      </c>
      <c r="D10" s="161">
        <v>10541.99</v>
      </c>
      <c r="E10" s="161">
        <v>19822.57</v>
      </c>
      <c r="F10" s="161">
        <v>2357.79</v>
      </c>
      <c r="G10" s="161">
        <v>6335.22</v>
      </c>
      <c r="H10" s="161"/>
      <c r="I10" s="161">
        <v>14420.89</v>
      </c>
      <c r="J10" s="161">
        <v>815.77</v>
      </c>
      <c r="K10" s="161">
        <v>51129.56</v>
      </c>
      <c r="L10" s="161">
        <f t="shared" si="0"/>
        <v>187567.83</v>
      </c>
      <c r="M10" s="161">
        <v>487431</v>
      </c>
      <c r="N10" s="161">
        <v>176248.18</v>
      </c>
      <c r="O10" s="19">
        <f t="shared" si="1"/>
        <v>498750.64999999997</v>
      </c>
      <c r="P10" s="161">
        <v>0</v>
      </c>
      <c r="Q10" s="161"/>
      <c r="R10" s="161">
        <v>95</v>
      </c>
      <c r="S10" s="161">
        <v>102</v>
      </c>
      <c r="T10" s="161"/>
      <c r="U10" s="8">
        <v>379605.3</v>
      </c>
      <c r="V10" s="8">
        <v>166763.14000000001</v>
      </c>
      <c r="W10" s="7" t="s">
        <v>141</v>
      </c>
    </row>
    <row r="11" spans="1:23" x14ac:dyDescent="0.25">
      <c r="A11" s="17" t="s">
        <v>86</v>
      </c>
      <c r="B11" s="161">
        <v>76183.34</v>
      </c>
      <c r="C11" s="161">
        <v>5960.7</v>
      </c>
      <c r="D11" s="161">
        <v>12213.54</v>
      </c>
      <c r="E11" s="161">
        <v>19371.759999999998</v>
      </c>
      <c r="F11" s="161">
        <v>4402.95</v>
      </c>
      <c r="G11" s="161">
        <v>7966.56</v>
      </c>
      <c r="H11" s="161"/>
      <c r="I11" s="19">
        <v>2885.57</v>
      </c>
      <c r="J11" s="161">
        <v>997.4</v>
      </c>
      <c r="K11" s="161">
        <v>51129.56</v>
      </c>
      <c r="L11" s="161">
        <f t="shared" si="0"/>
        <v>181111.37999999998</v>
      </c>
      <c r="M11" s="161">
        <v>498750.65</v>
      </c>
      <c r="N11" s="161">
        <v>202035.73</v>
      </c>
      <c r="O11" s="19">
        <f t="shared" si="1"/>
        <v>477826.30000000005</v>
      </c>
      <c r="P11" s="161">
        <v>0</v>
      </c>
      <c r="Q11" s="161"/>
      <c r="R11" s="161">
        <v>96</v>
      </c>
      <c r="S11" s="161">
        <v>112</v>
      </c>
      <c r="T11" s="161"/>
      <c r="U11" s="7">
        <v>398860.99</v>
      </c>
      <c r="V11" s="8">
        <v>147507.45000000001</v>
      </c>
      <c r="W11" s="7"/>
    </row>
    <row r="12" spans="1:23" x14ac:dyDescent="0.25">
      <c r="A12" s="17" t="s">
        <v>87</v>
      </c>
      <c r="B12" s="161">
        <v>76932.77</v>
      </c>
      <c r="C12" s="161">
        <v>5960.7</v>
      </c>
      <c r="D12" s="161">
        <v>13015.32</v>
      </c>
      <c r="E12" s="161">
        <v>20642.55</v>
      </c>
      <c r="F12" s="161">
        <v>4114.22</v>
      </c>
      <c r="G12" s="161">
        <v>7966.32</v>
      </c>
      <c r="H12" s="161"/>
      <c r="I12" s="19">
        <v>2827.25</v>
      </c>
      <c r="J12" s="161">
        <v>844.56</v>
      </c>
      <c r="K12" s="161">
        <v>51129.58</v>
      </c>
      <c r="L12" s="161">
        <f t="shared" si="0"/>
        <v>183433.27000000002</v>
      </c>
      <c r="M12" s="161">
        <v>477826.3</v>
      </c>
      <c r="N12" s="161">
        <v>186224.48</v>
      </c>
      <c r="O12" s="161">
        <f t="shared" si="1"/>
        <v>475035.09000000008</v>
      </c>
      <c r="P12" s="161">
        <v>0</v>
      </c>
      <c r="Q12" s="161"/>
      <c r="R12" s="161">
        <v>96</v>
      </c>
      <c r="S12" s="161">
        <v>114</v>
      </c>
      <c r="T12" s="161"/>
    </row>
    <row r="13" spans="1:23" x14ac:dyDescent="0.25">
      <c r="A13" s="17"/>
      <c r="B13" s="161">
        <v>76932.77</v>
      </c>
      <c r="C13" s="161">
        <v>5960.7</v>
      </c>
      <c r="D13" s="161">
        <v>13467.39</v>
      </c>
      <c r="E13" s="161">
        <v>19290.8</v>
      </c>
      <c r="F13" s="161">
        <v>6040.2</v>
      </c>
      <c r="G13" s="161">
        <v>7219.62</v>
      </c>
      <c r="H13" s="161"/>
      <c r="I13" s="161">
        <v>15761.57</v>
      </c>
      <c r="J13" s="161">
        <v>1019.4</v>
      </c>
      <c r="K13" s="161">
        <v>51129.56</v>
      </c>
      <c r="L13" s="161">
        <f t="shared" si="0"/>
        <v>196822.00999999998</v>
      </c>
      <c r="M13" s="161">
        <v>475035.09</v>
      </c>
      <c r="N13" s="161">
        <v>185211.13</v>
      </c>
      <c r="O13" s="161">
        <v>485646.15</v>
      </c>
      <c r="P13" s="161"/>
      <c r="Q13" s="161">
        <v>1000</v>
      </c>
      <c r="R13" s="161">
        <v>96</v>
      </c>
      <c r="S13" s="161">
        <v>113</v>
      </c>
      <c r="T13" s="161">
        <v>1000</v>
      </c>
    </row>
    <row r="14" spans="1:23" ht="15.75" thickBot="1" x14ac:dyDescent="0.3">
      <c r="A14" s="199" t="s">
        <v>89</v>
      </c>
      <c r="B14" s="210">
        <v>0</v>
      </c>
      <c r="C14" s="161">
        <v>5960.7</v>
      </c>
      <c r="D14" s="210">
        <v>13315.64</v>
      </c>
      <c r="E14" s="210">
        <v>18949.57</v>
      </c>
      <c r="F14" s="210">
        <v>8339.75</v>
      </c>
      <c r="G14" s="210">
        <v>7156.29</v>
      </c>
      <c r="H14" s="210"/>
      <c r="I14" s="210">
        <v>16290.27</v>
      </c>
      <c r="J14" s="210">
        <v>2103.69</v>
      </c>
      <c r="K14" s="161">
        <v>51129.56</v>
      </c>
      <c r="L14" s="210">
        <f t="shared" si="0"/>
        <v>123245.47</v>
      </c>
      <c r="M14" s="210">
        <v>486646.15</v>
      </c>
      <c r="N14" s="210">
        <v>227416.51</v>
      </c>
      <c r="O14" s="210">
        <f t="shared" si="1"/>
        <v>382475.11</v>
      </c>
      <c r="P14" s="210"/>
      <c r="Q14" s="210"/>
      <c r="R14" s="161">
        <v>97</v>
      </c>
      <c r="S14" s="161">
        <v>113</v>
      </c>
      <c r="T14" s="161"/>
      <c r="W14">
        <v>339699.57</v>
      </c>
    </row>
    <row r="15" spans="1:23" ht="15.75" thickBot="1" x14ac:dyDescent="0.3">
      <c r="A15" s="228" t="s">
        <v>31</v>
      </c>
      <c r="B15" s="229">
        <f t="shared" ref="B15:N15" si="2">SUM(B3:B14)</f>
        <v>753303.55999999994</v>
      </c>
      <c r="C15" s="229">
        <f t="shared" si="2"/>
        <v>62123.739999999991</v>
      </c>
      <c r="D15" s="229">
        <f t="shared" si="2"/>
        <v>144204.49000000002</v>
      </c>
      <c r="E15" s="229">
        <f t="shared" si="2"/>
        <v>232564.65</v>
      </c>
      <c r="F15" s="229">
        <f t="shared" si="2"/>
        <v>51007.839999999997</v>
      </c>
      <c r="G15" s="229">
        <f t="shared" si="2"/>
        <v>81551.819999999992</v>
      </c>
      <c r="H15" s="229"/>
      <c r="I15" s="229">
        <f t="shared" si="2"/>
        <v>149315.68</v>
      </c>
      <c r="J15" s="229">
        <f t="shared" si="2"/>
        <v>13186.699999999999</v>
      </c>
      <c r="K15" s="229">
        <f t="shared" si="2"/>
        <v>601792.28</v>
      </c>
      <c r="L15" s="229">
        <f t="shared" si="2"/>
        <v>2089050.76</v>
      </c>
      <c r="M15" s="229"/>
      <c r="N15" s="229">
        <f t="shared" si="2"/>
        <v>2190254.1100000003</v>
      </c>
      <c r="O15" s="229"/>
      <c r="P15" s="230">
        <f t="shared" ref="P15" si="3">SUM(P3:P14)</f>
        <v>7000</v>
      </c>
      <c r="Q15" s="223"/>
      <c r="R15" s="207"/>
      <c r="S15" s="161">
        <f>SUM(S3:S14)</f>
        <v>1342</v>
      </c>
      <c r="T15" s="161"/>
      <c r="V15" s="22"/>
      <c r="W15" s="22">
        <v>19191.46</v>
      </c>
    </row>
    <row r="16" spans="1:23" x14ac:dyDescent="0.25">
      <c r="A16" s="190"/>
      <c r="B16" s="190">
        <v>151110.37</v>
      </c>
      <c r="C16" s="191">
        <v>864304.33</v>
      </c>
      <c r="D16" s="709">
        <f>B15+D15</f>
        <v>897508.04999999993</v>
      </c>
      <c r="F16" s="707">
        <v>283572.49</v>
      </c>
      <c r="G16" s="707">
        <v>82016.33</v>
      </c>
      <c r="I16" s="707">
        <v>142507.5</v>
      </c>
      <c r="J16" s="707">
        <v>10329.049999999999</v>
      </c>
      <c r="P16" t="s">
        <v>240</v>
      </c>
      <c r="W16" s="22">
        <f>W14-W15</f>
        <v>320508.11</v>
      </c>
    </row>
    <row r="17" spans="1:25" x14ac:dyDescent="0.25">
      <c r="A17" s="204" t="s">
        <v>121</v>
      </c>
      <c r="B17" s="16"/>
      <c r="C17" s="185"/>
      <c r="D17" s="189" t="s">
        <v>128</v>
      </c>
      <c r="E17" s="196"/>
      <c r="F17" s="196"/>
      <c r="G17" s="196"/>
      <c r="H17" s="196"/>
      <c r="I17" s="225" t="s">
        <v>129</v>
      </c>
      <c r="J17" s="196"/>
      <c r="K17" s="716"/>
      <c r="L17" s="195"/>
      <c r="M17" s="195"/>
      <c r="N17" s="195"/>
      <c r="O17" s="195"/>
      <c r="P17" s="195"/>
      <c r="Q17" s="195"/>
      <c r="R17" s="195"/>
      <c r="S17" s="195"/>
      <c r="T17" s="195"/>
      <c r="W17">
        <v>8477.44</v>
      </c>
    </row>
    <row r="18" spans="1:25" x14ac:dyDescent="0.25">
      <c r="A18" s="30" t="s">
        <v>74</v>
      </c>
      <c r="B18" s="1" t="s">
        <v>5</v>
      </c>
      <c r="C18" s="1" t="s">
        <v>7</v>
      </c>
      <c r="D18" s="2"/>
      <c r="E18" s="205" t="s">
        <v>9</v>
      </c>
      <c r="F18" s="205" t="s">
        <v>10</v>
      </c>
      <c r="G18" s="203" t="s">
        <v>31</v>
      </c>
      <c r="H18" s="203" t="s">
        <v>8</v>
      </c>
      <c r="I18" s="205" t="s">
        <v>90</v>
      </c>
      <c r="J18" s="205" t="s">
        <v>91</v>
      </c>
      <c r="K18" s="205" t="s">
        <v>92</v>
      </c>
      <c r="L18" s="205" t="s">
        <v>93</v>
      </c>
      <c r="M18" s="205" t="s">
        <v>119</v>
      </c>
      <c r="N18" s="205" t="s">
        <v>95</v>
      </c>
      <c r="O18" s="194" t="s">
        <v>123</v>
      </c>
      <c r="P18" s="205" t="s">
        <v>94</v>
      </c>
      <c r="Q18" s="205" t="s">
        <v>244</v>
      </c>
      <c r="R18" s="203" t="s">
        <v>31</v>
      </c>
      <c r="S18" s="205" t="s">
        <v>125</v>
      </c>
      <c r="T18" s="19" t="s">
        <v>158</v>
      </c>
      <c r="U18" s="19"/>
      <c r="W18" s="22">
        <f>W16-W17</f>
        <v>312030.67</v>
      </c>
    </row>
    <row r="19" spans="1:25" x14ac:dyDescent="0.25">
      <c r="A19" s="17" t="s">
        <v>78</v>
      </c>
      <c r="B19" s="161">
        <v>160685.10999999999</v>
      </c>
      <c r="C19" s="161">
        <v>30000</v>
      </c>
      <c r="D19" s="161"/>
      <c r="E19" s="161"/>
      <c r="F19" s="161">
        <v>0</v>
      </c>
      <c r="G19" s="19">
        <v>190685.11</v>
      </c>
      <c r="H19" s="2">
        <v>19192</v>
      </c>
      <c r="I19" s="161">
        <v>27100</v>
      </c>
      <c r="J19" s="161">
        <v>200</v>
      </c>
      <c r="K19" s="161">
        <v>250</v>
      </c>
      <c r="L19" s="161">
        <v>1550</v>
      </c>
      <c r="M19" s="161">
        <v>2253.75</v>
      </c>
      <c r="N19" s="161">
        <v>9407.11</v>
      </c>
      <c r="O19" s="161">
        <v>4049.43</v>
      </c>
      <c r="P19" s="19">
        <v>0</v>
      </c>
      <c r="Q19" s="19"/>
      <c r="R19" s="168">
        <f t="shared" ref="R19:R31" si="4">SUM(H19:P19)</f>
        <v>64002.29</v>
      </c>
      <c r="S19" s="168">
        <f>G19+R19</f>
        <v>254687.4</v>
      </c>
      <c r="T19" s="192">
        <v>254687.4</v>
      </c>
      <c r="U19" s="192"/>
    </row>
    <row r="20" spans="1:25" x14ac:dyDescent="0.25">
      <c r="A20" s="17" t="s">
        <v>79</v>
      </c>
      <c r="B20" s="161">
        <v>150000</v>
      </c>
      <c r="C20" s="161">
        <v>25000</v>
      </c>
      <c r="D20" s="161"/>
      <c r="E20" s="161">
        <v>30000</v>
      </c>
      <c r="F20" s="161">
        <v>0</v>
      </c>
      <c r="G20" s="19">
        <f>SUM(B20:F20)</f>
        <v>205000</v>
      </c>
      <c r="H20" s="19">
        <v>1455.37</v>
      </c>
      <c r="I20" s="161">
        <v>27100</v>
      </c>
      <c r="J20" s="161">
        <v>393</v>
      </c>
      <c r="K20" s="161">
        <v>0</v>
      </c>
      <c r="L20" s="161">
        <v>0</v>
      </c>
      <c r="M20" s="161">
        <v>2246.61</v>
      </c>
      <c r="N20" s="161">
        <v>9407.1299999999992</v>
      </c>
      <c r="O20" s="161">
        <v>4049.43</v>
      </c>
      <c r="P20" s="161">
        <v>18353</v>
      </c>
      <c r="Q20" s="161"/>
      <c r="R20" s="19">
        <f t="shared" si="4"/>
        <v>63004.54</v>
      </c>
      <c r="S20" s="168">
        <f t="shared" ref="S20:S30" si="5">G20+R20</f>
        <v>268004.53999999998</v>
      </c>
      <c r="T20" s="192">
        <v>268004.53999999998</v>
      </c>
      <c r="U20" s="192"/>
    </row>
    <row r="21" spans="1:25" x14ac:dyDescent="0.25">
      <c r="A21" s="17" t="s">
        <v>80</v>
      </c>
      <c r="B21" s="161">
        <v>73018.570000000007</v>
      </c>
      <c r="C21" s="161">
        <v>2241.5</v>
      </c>
      <c r="D21" s="161"/>
      <c r="E21" s="161">
        <v>0</v>
      </c>
      <c r="F21" s="161">
        <v>0</v>
      </c>
      <c r="G21" s="19">
        <v>75260.070000000007</v>
      </c>
      <c r="H21" s="19">
        <v>0</v>
      </c>
      <c r="I21" s="161">
        <v>27100</v>
      </c>
      <c r="J21" s="161">
        <v>0</v>
      </c>
      <c r="K21" s="161">
        <v>0</v>
      </c>
      <c r="L21" s="161">
        <v>0</v>
      </c>
      <c r="M21" s="161">
        <v>2238.75</v>
      </c>
      <c r="N21" s="161">
        <v>9407.14</v>
      </c>
      <c r="O21" s="161">
        <v>4049.43</v>
      </c>
      <c r="P21" s="161">
        <v>0</v>
      </c>
      <c r="Q21" s="161"/>
      <c r="R21" s="19">
        <f t="shared" si="4"/>
        <v>42795.32</v>
      </c>
      <c r="S21" s="168">
        <f t="shared" si="5"/>
        <v>118055.39000000001</v>
      </c>
      <c r="T21" s="19">
        <v>118055.39</v>
      </c>
      <c r="U21" s="19"/>
    </row>
    <row r="22" spans="1:25" x14ac:dyDescent="0.25">
      <c r="A22" s="17" t="s">
        <v>81</v>
      </c>
      <c r="B22" s="161">
        <v>73704</v>
      </c>
      <c r="C22" s="161">
        <v>24107.200000000001</v>
      </c>
      <c r="D22" s="161"/>
      <c r="E22" s="161">
        <v>0</v>
      </c>
      <c r="F22" s="161"/>
      <c r="G22" s="19">
        <v>97811.199999999997</v>
      </c>
      <c r="H22" s="19">
        <v>10460.08</v>
      </c>
      <c r="I22" s="161">
        <v>27100</v>
      </c>
      <c r="J22" s="161">
        <v>2400</v>
      </c>
      <c r="K22" s="161">
        <v>250</v>
      </c>
      <c r="L22" s="161">
        <v>0</v>
      </c>
      <c r="M22" s="161">
        <v>2538.75</v>
      </c>
      <c r="N22" s="161">
        <v>9407.14</v>
      </c>
      <c r="O22" s="161">
        <v>4049.43</v>
      </c>
      <c r="P22" s="161"/>
      <c r="Q22" s="161"/>
      <c r="R22" s="19">
        <f t="shared" si="4"/>
        <v>56205.4</v>
      </c>
      <c r="S22" s="168">
        <f t="shared" si="5"/>
        <v>154016.6</v>
      </c>
      <c r="T22" s="161">
        <v>154016.6</v>
      </c>
      <c r="U22" s="161"/>
      <c r="V22" s="234">
        <v>0.01</v>
      </c>
      <c r="W22" s="234"/>
    </row>
    <row r="23" spans="1:25" x14ac:dyDescent="0.25">
      <c r="A23" s="17" t="s">
        <v>82</v>
      </c>
      <c r="B23" s="161">
        <v>83136.12</v>
      </c>
      <c r="C23" s="161">
        <v>25000</v>
      </c>
      <c r="D23" s="161"/>
      <c r="E23" s="161">
        <v>0</v>
      </c>
      <c r="F23" s="161">
        <v>0</v>
      </c>
      <c r="G23" s="19">
        <v>108136.12</v>
      </c>
      <c r="H23" s="19">
        <v>0</v>
      </c>
      <c r="I23" s="161">
        <v>27100</v>
      </c>
      <c r="J23" s="161">
        <v>5000</v>
      </c>
      <c r="K23" s="161">
        <v>0</v>
      </c>
      <c r="L23" s="161">
        <v>0</v>
      </c>
      <c r="M23" s="161">
        <v>2538.75</v>
      </c>
      <c r="N23" s="161">
        <v>9407.14</v>
      </c>
      <c r="O23" s="161">
        <v>4049.43</v>
      </c>
      <c r="P23" s="161">
        <v>46777.94</v>
      </c>
      <c r="Q23" s="161"/>
      <c r="R23" s="19">
        <f t="shared" si="4"/>
        <v>94873.260000000009</v>
      </c>
      <c r="S23" s="168">
        <f t="shared" si="5"/>
        <v>203009.38</v>
      </c>
      <c r="T23" s="161">
        <v>203009.38</v>
      </c>
      <c r="U23" s="161"/>
      <c r="V23">
        <v>0.01</v>
      </c>
    </row>
    <row r="24" spans="1:25" x14ac:dyDescent="0.25">
      <c r="A24" s="17" t="s">
        <v>83</v>
      </c>
      <c r="B24" s="161">
        <v>47099.37</v>
      </c>
      <c r="C24" s="161">
        <v>16654</v>
      </c>
      <c r="D24" s="161"/>
      <c r="E24" s="161">
        <v>0</v>
      </c>
      <c r="F24" s="161">
        <v>0</v>
      </c>
      <c r="G24" s="19">
        <v>63753.37</v>
      </c>
      <c r="H24" s="19">
        <v>6397.18</v>
      </c>
      <c r="I24" s="161">
        <v>27100</v>
      </c>
      <c r="J24" s="161">
        <v>400</v>
      </c>
      <c r="K24" s="161">
        <v>0</v>
      </c>
      <c r="L24" s="161">
        <v>0</v>
      </c>
      <c r="M24" s="161">
        <v>2538.75</v>
      </c>
      <c r="N24" s="161">
        <v>9407.1299999999992</v>
      </c>
      <c r="O24" s="161">
        <v>4049.41</v>
      </c>
      <c r="P24" s="161">
        <v>90430</v>
      </c>
      <c r="Q24" s="161"/>
      <c r="R24" s="19">
        <f t="shared" si="4"/>
        <v>140322.47</v>
      </c>
      <c r="S24" s="168">
        <f t="shared" si="5"/>
        <v>204075.84</v>
      </c>
      <c r="T24" s="161">
        <v>204075.84</v>
      </c>
      <c r="U24" s="161"/>
    </row>
    <row r="25" spans="1:25" x14ac:dyDescent="0.25">
      <c r="A25" s="17" t="s">
        <v>84</v>
      </c>
      <c r="B25" s="161">
        <v>0</v>
      </c>
      <c r="C25" s="161">
        <v>22600</v>
      </c>
      <c r="D25" s="161"/>
      <c r="E25" s="161">
        <v>0</v>
      </c>
      <c r="F25" s="161">
        <v>0</v>
      </c>
      <c r="G25" s="19">
        <v>22600</v>
      </c>
      <c r="H25" s="19">
        <v>6397.18</v>
      </c>
      <c r="I25" s="161">
        <v>27100</v>
      </c>
      <c r="J25" s="161">
        <v>5200</v>
      </c>
      <c r="K25" s="161">
        <v>250</v>
      </c>
      <c r="L25" s="161">
        <v>0</v>
      </c>
      <c r="M25" s="161">
        <v>2538.75</v>
      </c>
      <c r="N25" s="161">
        <v>9407.15</v>
      </c>
      <c r="O25" s="161">
        <v>4049.43</v>
      </c>
      <c r="P25" s="161">
        <v>14791</v>
      </c>
      <c r="Q25" s="161"/>
      <c r="R25" s="161">
        <f t="shared" si="4"/>
        <v>69733.510000000009</v>
      </c>
      <c r="S25" s="168">
        <f t="shared" si="5"/>
        <v>92333.510000000009</v>
      </c>
      <c r="T25" s="161">
        <v>92333.51</v>
      </c>
      <c r="U25" s="161"/>
    </row>
    <row r="26" spans="1:25" x14ac:dyDescent="0.25">
      <c r="A26" s="17" t="s">
        <v>85</v>
      </c>
      <c r="B26" s="161">
        <v>0</v>
      </c>
      <c r="C26" s="161">
        <v>22175.59</v>
      </c>
      <c r="D26" s="161"/>
      <c r="E26" s="161">
        <v>30000</v>
      </c>
      <c r="F26" s="161">
        <v>0</v>
      </c>
      <c r="G26" s="19">
        <v>52175.59</v>
      </c>
      <c r="H26" s="19">
        <v>12794.36</v>
      </c>
      <c r="I26" s="161">
        <v>27100</v>
      </c>
      <c r="J26" s="161">
        <v>116</v>
      </c>
      <c r="K26" s="161">
        <v>0</v>
      </c>
      <c r="L26" s="161">
        <v>0</v>
      </c>
      <c r="M26" s="161">
        <v>2549.75</v>
      </c>
      <c r="N26" s="161">
        <v>9407.1299999999992</v>
      </c>
      <c r="O26" s="161">
        <v>4049.43</v>
      </c>
      <c r="P26" s="19">
        <v>3466.44</v>
      </c>
      <c r="Q26" s="19"/>
      <c r="R26" s="161">
        <f t="shared" si="4"/>
        <v>59483.11</v>
      </c>
      <c r="S26" s="168">
        <f t="shared" si="5"/>
        <v>111658.7</v>
      </c>
      <c r="T26" s="161">
        <v>111658.71</v>
      </c>
      <c r="U26" s="19" t="s">
        <v>239</v>
      </c>
    </row>
    <row r="27" spans="1:25" x14ac:dyDescent="0.25">
      <c r="A27" s="17" t="s">
        <v>86</v>
      </c>
      <c r="B27" s="161">
        <v>23036.080000000002</v>
      </c>
      <c r="C27" s="161">
        <v>23775</v>
      </c>
      <c r="D27" s="161"/>
      <c r="E27" s="161">
        <v>60000</v>
      </c>
      <c r="F27" s="161">
        <v>0</v>
      </c>
      <c r="G27" s="19">
        <f>SUM(B27:F27)</f>
        <v>106811.08</v>
      </c>
      <c r="H27" s="19">
        <v>6397.18</v>
      </c>
      <c r="I27" s="161">
        <v>27100</v>
      </c>
      <c r="J27" s="161">
        <v>1262</v>
      </c>
      <c r="K27" s="161">
        <v>0</v>
      </c>
      <c r="L27" s="161">
        <v>0</v>
      </c>
      <c r="M27" s="161">
        <v>2538.75</v>
      </c>
      <c r="N27" s="161">
        <v>9407.1299999999992</v>
      </c>
      <c r="O27" s="161">
        <v>4049.43</v>
      </c>
      <c r="P27" s="161">
        <v>0</v>
      </c>
      <c r="Q27" s="161"/>
      <c r="R27" s="161">
        <f t="shared" si="4"/>
        <v>50754.49</v>
      </c>
      <c r="S27" s="168">
        <f t="shared" si="5"/>
        <v>157565.57</v>
      </c>
      <c r="T27" s="161">
        <v>157565.57</v>
      </c>
      <c r="U27" s="161"/>
    </row>
    <row r="28" spans="1:25" x14ac:dyDescent="0.25">
      <c r="A28" s="17" t="s">
        <v>87</v>
      </c>
      <c r="B28" s="161">
        <v>19000.18</v>
      </c>
      <c r="C28" s="161">
        <v>24757.96</v>
      </c>
      <c r="D28" s="161"/>
      <c r="E28" s="161">
        <v>0</v>
      </c>
      <c r="F28" s="161">
        <v>0</v>
      </c>
      <c r="G28" s="19">
        <f>SUM(B28:F28)</f>
        <v>43758.14</v>
      </c>
      <c r="H28" s="19">
        <v>2277.2399999999998</v>
      </c>
      <c r="I28" s="161">
        <v>27100</v>
      </c>
      <c r="J28" s="161">
        <v>1000</v>
      </c>
      <c r="K28" s="161">
        <v>500</v>
      </c>
      <c r="L28" s="161">
        <v>1000</v>
      </c>
      <c r="M28" s="161">
        <v>2552.3000000000002</v>
      </c>
      <c r="N28" s="161">
        <v>9407.1200000000008</v>
      </c>
      <c r="O28" s="161">
        <v>4049.43</v>
      </c>
      <c r="P28" s="161">
        <v>0</v>
      </c>
      <c r="Q28" s="161"/>
      <c r="R28" s="161">
        <f t="shared" si="4"/>
        <v>47886.090000000004</v>
      </c>
      <c r="S28" s="168">
        <f t="shared" si="5"/>
        <v>91644.23000000001</v>
      </c>
      <c r="T28" s="161">
        <v>91644.23</v>
      </c>
      <c r="U28" s="161"/>
    </row>
    <row r="29" spans="1:25" x14ac:dyDescent="0.25">
      <c r="A29" s="17" t="s">
        <v>88</v>
      </c>
      <c r="B29" s="161">
        <v>98204.65</v>
      </c>
      <c r="C29" s="161">
        <v>26000</v>
      </c>
      <c r="D29" s="161"/>
      <c r="E29" s="161">
        <v>0</v>
      </c>
      <c r="F29" s="161">
        <v>0</v>
      </c>
      <c r="G29" s="19">
        <f>SUM(B29:F29)</f>
        <v>124204.65</v>
      </c>
      <c r="H29" s="19">
        <v>7156.26</v>
      </c>
      <c r="I29" s="161">
        <v>27100</v>
      </c>
      <c r="J29" s="161">
        <v>2443</v>
      </c>
      <c r="K29" s="161">
        <v>0</v>
      </c>
      <c r="L29" s="161">
        <v>4400</v>
      </c>
      <c r="M29" s="161">
        <v>2563.3000000000002</v>
      </c>
      <c r="N29" s="161">
        <v>9407.1299999999992</v>
      </c>
      <c r="O29" s="161">
        <v>4049.43</v>
      </c>
      <c r="P29" s="161">
        <v>0</v>
      </c>
      <c r="Q29" s="161"/>
      <c r="R29" s="161">
        <f t="shared" si="4"/>
        <v>57119.12</v>
      </c>
      <c r="S29" s="168">
        <f t="shared" si="5"/>
        <v>181323.77</v>
      </c>
      <c r="T29" s="161">
        <v>181323.77</v>
      </c>
      <c r="U29" s="161"/>
    </row>
    <row r="30" spans="1:25" x14ac:dyDescent="0.25">
      <c r="A30" s="17" t="s">
        <v>89</v>
      </c>
      <c r="B30" s="161">
        <v>130562.8</v>
      </c>
      <c r="C30" s="161">
        <v>27299</v>
      </c>
      <c r="D30" s="161"/>
      <c r="E30" s="161">
        <f>SUM(E28:E29)</f>
        <v>0</v>
      </c>
      <c r="F30" s="161">
        <f>SUM(F28:F29)</f>
        <v>0</v>
      </c>
      <c r="G30" s="19">
        <f>SUM(B30:F30)</f>
        <v>157861.79999999999</v>
      </c>
      <c r="H30" s="19">
        <v>7156.26</v>
      </c>
      <c r="I30" s="161">
        <v>27100</v>
      </c>
      <c r="J30" s="161">
        <v>2595</v>
      </c>
      <c r="K30" s="161">
        <v>0</v>
      </c>
      <c r="L30" s="161">
        <v>1000</v>
      </c>
      <c r="M30" s="161">
        <v>2563.3000000000002</v>
      </c>
      <c r="N30" s="161">
        <v>9407.14</v>
      </c>
      <c r="O30" s="161">
        <v>4049.43</v>
      </c>
      <c r="P30" s="161">
        <v>0</v>
      </c>
      <c r="Q30" s="161">
        <v>63390</v>
      </c>
      <c r="R30" s="161">
        <f>SUM(H30:Q30)</f>
        <v>117261.13</v>
      </c>
      <c r="S30" s="168">
        <f t="shared" si="5"/>
        <v>275122.93</v>
      </c>
      <c r="T30" s="161">
        <v>275122.93</v>
      </c>
      <c r="U30" s="161"/>
      <c r="V30" t="s">
        <v>139</v>
      </c>
    </row>
    <row r="31" spans="1:25" x14ac:dyDescent="0.25">
      <c r="A31" s="162" t="s">
        <v>31</v>
      </c>
      <c r="B31" s="19">
        <f t="shared" ref="B31:L31" si="6">SUM(B19:B30)</f>
        <v>858446.88000000012</v>
      </c>
      <c r="C31" s="19">
        <f t="shared" si="6"/>
        <v>269610.25</v>
      </c>
      <c r="D31" s="19"/>
      <c r="E31" s="19">
        <f t="shared" si="6"/>
        <v>120000</v>
      </c>
      <c r="F31" s="19">
        <f t="shared" si="6"/>
        <v>0</v>
      </c>
      <c r="G31" s="19">
        <f t="shared" si="6"/>
        <v>1248057.1299999999</v>
      </c>
      <c r="H31" s="168">
        <f>SUM(H19:H30)</f>
        <v>79683.109999999986</v>
      </c>
      <c r="I31" s="19">
        <f t="shared" si="6"/>
        <v>325200</v>
      </c>
      <c r="J31" s="19">
        <f t="shared" si="6"/>
        <v>21009</v>
      </c>
      <c r="K31" s="19">
        <f t="shared" si="6"/>
        <v>1250</v>
      </c>
      <c r="L31" s="19">
        <f t="shared" si="6"/>
        <v>7950</v>
      </c>
      <c r="M31" s="19">
        <f>SUM(M19:M30)</f>
        <v>29661.51</v>
      </c>
      <c r="N31" s="19">
        <f>SUM(N19:N30)</f>
        <v>112885.59</v>
      </c>
      <c r="O31" s="19">
        <f>SUM(O19:O30)</f>
        <v>48593.14</v>
      </c>
      <c r="P31" s="19">
        <f>SUM(P19:P30)</f>
        <v>173818.38</v>
      </c>
      <c r="Q31" s="19">
        <f>SUM(Q30)</f>
        <v>63390</v>
      </c>
      <c r="R31" s="168">
        <f t="shared" si="4"/>
        <v>800050.73</v>
      </c>
      <c r="S31" s="19">
        <f>SUM(S18:S30)</f>
        <v>2111497.86</v>
      </c>
      <c r="T31" s="19">
        <f>SUM(T19:T30)</f>
        <v>2111497.87</v>
      </c>
      <c r="U31" s="161"/>
      <c r="V31" s="16">
        <f>B31+C31+E31</f>
        <v>1248057.1300000001</v>
      </c>
      <c r="W31">
        <f>D31+I31+J31+K31+L31+M31+N31+P31+R31</f>
        <v>1471825.21</v>
      </c>
      <c r="X31">
        <f>SUM(V31:W31)</f>
        <v>2719882.34</v>
      </c>
      <c r="Y31">
        <v>519959.25</v>
      </c>
    </row>
    <row r="32" spans="1:2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6"/>
      <c r="S32" s="26"/>
      <c r="T32" s="17"/>
      <c r="W32">
        <v>12148.38</v>
      </c>
      <c r="X32" t="s">
        <v>123</v>
      </c>
      <c r="Y32">
        <v>470945.18</v>
      </c>
    </row>
    <row r="33" spans="1:25" x14ac:dyDescent="0.25">
      <c r="B33" s="708"/>
      <c r="W33" s="16">
        <f>W31-W32</f>
        <v>1459676.83</v>
      </c>
      <c r="X33" t="s">
        <v>140</v>
      </c>
      <c r="Y33" s="235">
        <f>Y31-Y32</f>
        <v>49014.070000000007</v>
      </c>
    </row>
    <row r="34" spans="1:25" ht="15.75" thickBot="1" x14ac:dyDescent="0.3">
      <c r="A34" t="s">
        <v>122</v>
      </c>
      <c r="C34" s="189" t="s">
        <v>128</v>
      </c>
      <c r="D34" s="196"/>
      <c r="E34" s="196"/>
      <c r="F34" s="196"/>
      <c r="G34" s="196"/>
      <c r="H34" s="196"/>
      <c r="I34" s="196" t="s">
        <v>129</v>
      </c>
      <c r="J34" s="196"/>
    </row>
    <row r="35" spans="1:25" ht="15.75" thickBot="1" x14ac:dyDescent="0.3">
      <c r="A35" s="30" t="s">
        <v>74</v>
      </c>
      <c r="B35" s="1" t="s">
        <v>5</v>
      </c>
      <c r="C35" s="1" t="s">
        <v>7</v>
      </c>
      <c r="D35" s="2" t="s">
        <v>8</v>
      </c>
      <c r="E35" s="161" t="s">
        <v>9</v>
      </c>
      <c r="F35" s="206" t="s">
        <v>10</v>
      </c>
      <c r="G35" s="226" t="s">
        <v>31</v>
      </c>
      <c r="H35" s="684" t="s">
        <v>8</v>
      </c>
      <c r="I35" s="207" t="s">
        <v>90</v>
      </c>
      <c r="J35" s="161" t="s">
        <v>91</v>
      </c>
      <c r="K35" s="161" t="s">
        <v>92</v>
      </c>
      <c r="L35" s="161" t="s">
        <v>93</v>
      </c>
      <c r="M35" s="161" t="s">
        <v>94</v>
      </c>
      <c r="N35" s="206" t="s">
        <v>95</v>
      </c>
      <c r="O35" s="19" t="s">
        <v>119</v>
      </c>
      <c r="P35" s="422" t="s">
        <v>31</v>
      </c>
      <c r="Q35" s="223"/>
      <c r="R35" s="219" t="s">
        <v>157</v>
      </c>
      <c r="S35" s="197" t="s">
        <v>123</v>
      </c>
      <c r="T35" s="197"/>
    </row>
    <row r="36" spans="1:25" ht="15.75" thickBot="1" x14ac:dyDescent="0.3">
      <c r="A36" s="17" t="s">
        <v>78</v>
      </c>
      <c r="B36" s="161">
        <v>166870.85</v>
      </c>
      <c r="C36" s="161">
        <v>26557.439999999999</v>
      </c>
      <c r="D36" s="161">
        <v>6397.18</v>
      </c>
      <c r="E36" s="161">
        <v>27885</v>
      </c>
      <c r="F36" s="206">
        <v>738.71</v>
      </c>
      <c r="G36" s="208">
        <f t="shared" ref="G36:G42" si="7">SUM(B36:F36)</f>
        <v>228449.18</v>
      </c>
      <c r="H36" s="685">
        <v>6397.18</v>
      </c>
      <c r="I36" s="207">
        <v>27100</v>
      </c>
      <c r="J36" s="161">
        <v>200</v>
      </c>
      <c r="K36" s="161">
        <v>250</v>
      </c>
      <c r="L36" s="161">
        <v>1550</v>
      </c>
      <c r="M36" s="161">
        <v>0</v>
      </c>
      <c r="N36" s="206">
        <v>9407.11</v>
      </c>
      <c r="O36" s="161">
        <v>2253.75</v>
      </c>
      <c r="P36" s="423">
        <f t="shared" ref="P36:P45" si="8">SUM(I36:O36)</f>
        <v>40760.86</v>
      </c>
      <c r="Q36" s="713"/>
      <c r="R36" s="417">
        <f>G36+P36</f>
        <v>269210.03999999998</v>
      </c>
      <c r="S36" s="161">
        <v>4049.43</v>
      </c>
      <c r="T36" s="161"/>
      <c r="V36" s="161">
        <v>9407.11</v>
      </c>
      <c r="W36" t="s">
        <v>78</v>
      </c>
    </row>
    <row r="37" spans="1:25" ht="15.75" thickBot="1" x14ac:dyDescent="0.3">
      <c r="A37" s="17" t="s">
        <v>79</v>
      </c>
      <c r="B37" s="161">
        <v>123143.87</v>
      </c>
      <c r="C37" s="161">
        <v>22565.919999999998</v>
      </c>
      <c r="D37" s="161">
        <v>7852.55</v>
      </c>
      <c r="E37" s="161">
        <v>0</v>
      </c>
      <c r="F37" s="206">
        <v>811.57</v>
      </c>
      <c r="G37" s="208">
        <f t="shared" si="7"/>
        <v>154373.90999999997</v>
      </c>
      <c r="H37" s="685">
        <v>6397.18</v>
      </c>
      <c r="I37" s="207">
        <v>27100</v>
      </c>
      <c r="J37" s="161">
        <v>393</v>
      </c>
      <c r="K37" s="161">
        <v>0</v>
      </c>
      <c r="L37" s="161">
        <v>0</v>
      </c>
      <c r="M37" s="161">
        <v>18353</v>
      </c>
      <c r="N37" s="206">
        <v>9407.1299999999992</v>
      </c>
      <c r="O37" s="161">
        <v>2246.61</v>
      </c>
      <c r="P37" s="423">
        <f t="shared" si="8"/>
        <v>57499.74</v>
      </c>
      <c r="Q37" s="713"/>
      <c r="R37" s="417">
        <f t="shared" ref="R37:R47" si="9">G37+P37</f>
        <v>211873.64999999997</v>
      </c>
      <c r="S37" s="161">
        <v>4049.43</v>
      </c>
      <c r="T37" s="161"/>
      <c r="V37" s="161">
        <v>9407.1299999999992</v>
      </c>
      <c r="W37" t="s">
        <v>79</v>
      </c>
    </row>
    <row r="38" spans="1:25" ht="15.75" thickBot="1" x14ac:dyDescent="0.3">
      <c r="A38" s="17" t="s">
        <v>80</v>
      </c>
      <c r="B38" s="161">
        <v>99874.7</v>
      </c>
      <c r="C38" s="161">
        <v>22803.040000000001</v>
      </c>
      <c r="D38" s="161">
        <v>6397.18</v>
      </c>
      <c r="E38" s="161">
        <v>27885</v>
      </c>
      <c r="F38" s="206">
        <v>823.15</v>
      </c>
      <c r="G38" s="208">
        <f t="shared" si="7"/>
        <v>157783.06999999998</v>
      </c>
      <c r="H38" s="685">
        <v>6397.18</v>
      </c>
      <c r="I38" s="207">
        <v>27100</v>
      </c>
      <c r="J38" s="161">
        <v>0</v>
      </c>
      <c r="K38" s="161">
        <v>0</v>
      </c>
      <c r="L38" s="161">
        <v>0</v>
      </c>
      <c r="M38" s="161">
        <v>0</v>
      </c>
      <c r="N38" s="206">
        <v>9407.14</v>
      </c>
      <c r="O38" s="161">
        <v>2238.75</v>
      </c>
      <c r="P38" s="423">
        <f t="shared" si="8"/>
        <v>38745.89</v>
      </c>
      <c r="Q38" s="713"/>
      <c r="R38" s="417">
        <f t="shared" si="9"/>
        <v>196528.95999999996</v>
      </c>
      <c r="S38" s="161">
        <v>4049.43</v>
      </c>
      <c r="T38" s="161"/>
      <c r="V38" s="161">
        <v>9407.14</v>
      </c>
      <c r="W38" t="s">
        <v>80</v>
      </c>
    </row>
    <row r="39" spans="1:25" ht="15.75" thickBot="1" x14ac:dyDescent="0.3">
      <c r="A39" s="17" t="s">
        <v>81</v>
      </c>
      <c r="B39" s="161">
        <v>73703.08</v>
      </c>
      <c r="C39" s="161">
        <v>24107.200000000001</v>
      </c>
      <c r="D39" s="161">
        <v>6397.18</v>
      </c>
      <c r="E39" s="161">
        <v>0</v>
      </c>
      <c r="F39" s="206">
        <v>2073.9899999999998</v>
      </c>
      <c r="G39" s="208">
        <f t="shared" si="7"/>
        <v>106281.45</v>
      </c>
      <c r="H39" s="685">
        <v>6397.18</v>
      </c>
      <c r="I39" s="207">
        <v>27100</v>
      </c>
      <c r="J39" s="161">
        <v>2400</v>
      </c>
      <c r="K39" s="161">
        <v>250</v>
      </c>
      <c r="L39" s="161">
        <v>0</v>
      </c>
      <c r="M39" s="161"/>
      <c r="N39" s="206">
        <v>9407.1299999999992</v>
      </c>
      <c r="O39" s="161">
        <v>2538.75</v>
      </c>
      <c r="P39" s="423">
        <f t="shared" si="8"/>
        <v>41695.879999999997</v>
      </c>
      <c r="Q39" s="713"/>
      <c r="R39" s="417">
        <f t="shared" si="9"/>
        <v>147977.32999999999</v>
      </c>
      <c r="S39" s="161">
        <v>4049.43</v>
      </c>
      <c r="T39" s="161"/>
      <c r="V39" s="161">
        <v>9407.1299999999992</v>
      </c>
      <c r="W39" t="s">
        <v>81</v>
      </c>
    </row>
    <row r="40" spans="1:25" ht="15.75" thickBot="1" x14ac:dyDescent="0.3">
      <c r="A40" s="17" t="s">
        <v>82</v>
      </c>
      <c r="B40" s="161">
        <v>83136.12</v>
      </c>
      <c r="C40" s="161">
        <v>21775.52</v>
      </c>
      <c r="D40" s="161">
        <v>6397.18</v>
      </c>
      <c r="E40" s="161">
        <v>0</v>
      </c>
      <c r="F40" s="206">
        <v>747.96</v>
      </c>
      <c r="G40" s="208">
        <f t="shared" si="7"/>
        <v>112056.78000000001</v>
      </c>
      <c r="H40" s="685">
        <v>6397.18</v>
      </c>
      <c r="I40" s="207">
        <v>27100</v>
      </c>
      <c r="J40" s="161">
        <v>5000</v>
      </c>
      <c r="K40" s="161">
        <v>0</v>
      </c>
      <c r="L40" s="161">
        <v>0</v>
      </c>
      <c r="M40" s="161">
        <v>46777.94</v>
      </c>
      <c r="N40" s="206">
        <v>9407.1299999999992</v>
      </c>
      <c r="O40" s="161">
        <v>2538.75</v>
      </c>
      <c r="P40" s="423">
        <f t="shared" si="8"/>
        <v>90823.82</v>
      </c>
      <c r="Q40" s="713"/>
      <c r="R40" s="417">
        <f t="shared" si="9"/>
        <v>202880.60000000003</v>
      </c>
      <c r="S40" s="161">
        <v>4049.43</v>
      </c>
      <c r="T40" s="161"/>
      <c r="V40" s="161">
        <v>9407.1299999999992</v>
      </c>
      <c r="W40" t="s">
        <v>82</v>
      </c>
    </row>
    <row r="41" spans="1:25" ht="15.75" thickBot="1" x14ac:dyDescent="0.3">
      <c r="A41" s="17" t="s">
        <v>83</v>
      </c>
      <c r="B41" s="161">
        <v>47099.37</v>
      </c>
      <c r="C41" s="161">
        <v>19878.560000000001</v>
      </c>
      <c r="D41" s="161">
        <v>6397.18</v>
      </c>
      <c r="E41" s="161">
        <v>0</v>
      </c>
      <c r="F41" s="206">
        <v>1021.2</v>
      </c>
      <c r="G41" s="208">
        <f t="shared" si="7"/>
        <v>74396.310000000012</v>
      </c>
      <c r="H41" s="685">
        <v>6397.18</v>
      </c>
      <c r="I41" s="207">
        <v>27100</v>
      </c>
      <c r="J41" s="161">
        <v>400</v>
      </c>
      <c r="K41" s="161">
        <v>0</v>
      </c>
      <c r="L41" s="161">
        <v>0</v>
      </c>
      <c r="M41" s="161">
        <v>90430</v>
      </c>
      <c r="N41" s="206">
        <v>9407.1299999999992</v>
      </c>
      <c r="O41" s="161">
        <v>2538.75</v>
      </c>
      <c r="P41" s="423">
        <f t="shared" si="8"/>
        <v>129875.88</v>
      </c>
      <c r="Q41" s="714"/>
      <c r="R41" s="330">
        <f t="shared" si="9"/>
        <v>204272.19</v>
      </c>
      <c r="S41" s="161">
        <v>4049.41</v>
      </c>
      <c r="T41" s="161"/>
      <c r="U41">
        <v>29900</v>
      </c>
      <c r="V41" s="161">
        <v>9407.1299999999992</v>
      </c>
      <c r="W41" t="s">
        <v>83</v>
      </c>
    </row>
    <row r="42" spans="1:25" x14ac:dyDescent="0.25">
      <c r="A42" s="17" t="s">
        <v>84</v>
      </c>
      <c r="B42" s="161">
        <v>-40196.35</v>
      </c>
      <c r="C42" s="161">
        <v>22585.49</v>
      </c>
      <c r="D42" s="161">
        <v>6397.18</v>
      </c>
      <c r="E42" s="161">
        <v>0</v>
      </c>
      <c r="F42" s="206">
        <v>910.35</v>
      </c>
      <c r="G42" s="209">
        <f t="shared" si="7"/>
        <v>-10303.329999999996</v>
      </c>
      <c r="H42" s="686">
        <v>7156.26</v>
      </c>
      <c r="I42" s="207">
        <v>27100</v>
      </c>
      <c r="J42" s="161">
        <v>5200</v>
      </c>
      <c r="K42" s="161">
        <v>250</v>
      </c>
      <c r="L42" s="161">
        <v>0</v>
      </c>
      <c r="M42" s="161">
        <v>16157.44</v>
      </c>
      <c r="N42" s="206">
        <v>9407.15</v>
      </c>
      <c r="O42" s="161">
        <v>2538.75</v>
      </c>
      <c r="P42" s="484">
        <f t="shared" si="8"/>
        <v>60653.340000000004</v>
      </c>
      <c r="Q42" s="715"/>
      <c r="R42" s="485">
        <f t="shared" si="9"/>
        <v>50350.010000000009</v>
      </c>
      <c r="S42" s="161">
        <v>4049.43</v>
      </c>
      <c r="T42" s="17"/>
      <c r="U42">
        <v>15437.94</v>
      </c>
      <c r="V42" s="161">
        <v>9407.15</v>
      </c>
      <c r="W42" t="s">
        <v>84</v>
      </c>
    </row>
    <row r="43" spans="1:25" x14ac:dyDescent="0.25">
      <c r="A43" s="17" t="s">
        <v>85</v>
      </c>
      <c r="B43" s="161">
        <v>9521.98</v>
      </c>
      <c r="C43" s="161">
        <v>22175.59</v>
      </c>
      <c r="D43" s="161">
        <v>7156.26</v>
      </c>
      <c r="E43" s="161">
        <v>28912.5</v>
      </c>
      <c r="F43" s="206">
        <v>777.41</v>
      </c>
      <c r="G43" s="209">
        <f>SUM(B43:F43)</f>
        <v>68543.740000000005</v>
      </c>
      <c r="H43" s="686">
        <v>7156.26</v>
      </c>
      <c r="I43" s="207">
        <v>27100</v>
      </c>
      <c r="J43" s="161">
        <v>116</v>
      </c>
      <c r="K43" s="161">
        <v>0</v>
      </c>
      <c r="L43" s="161">
        <v>0</v>
      </c>
      <c r="M43" s="161">
        <v>2100</v>
      </c>
      <c r="N43" s="206">
        <v>9407.1299999999992</v>
      </c>
      <c r="O43" s="161">
        <v>2538.75</v>
      </c>
      <c r="P43" s="484">
        <f t="shared" si="8"/>
        <v>41261.879999999997</v>
      </c>
      <c r="Q43" s="484"/>
      <c r="R43" s="209">
        <f t="shared" si="9"/>
        <v>109805.62</v>
      </c>
      <c r="S43" s="161">
        <v>4049.43</v>
      </c>
      <c r="T43" s="17"/>
      <c r="U43">
        <v>1440</v>
      </c>
      <c r="V43" s="161">
        <v>9407.1299999999992</v>
      </c>
      <c r="W43" t="s">
        <v>85</v>
      </c>
    </row>
    <row r="44" spans="1:25" x14ac:dyDescent="0.25">
      <c r="A44" s="17" t="s">
        <v>86</v>
      </c>
      <c r="B44" s="161">
        <v>23036.080000000002</v>
      </c>
      <c r="C44" s="161">
        <v>23774.2</v>
      </c>
      <c r="D44" s="161">
        <v>7156.26</v>
      </c>
      <c r="E44" s="161">
        <v>0</v>
      </c>
      <c r="F44" s="206">
        <v>852.55</v>
      </c>
      <c r="G44" s="209">
        <f>SUM(B44:F44)</f>
        <v>54819.090000000004</v>
      </c>
      <c r="H44" s="686">
        <v>7156.26</v>
      </c>
      <c r="I44" s="207">
        <v>27100</v>
      </c>
      <c r="J44" s="161">
        <v>1262</v>
      </c>
      <c r="K44" s="161">
        <v>0</v>
      </c>
      <c r="L44" s="161">
        <v>0</v>
      </c>
      <c r="M44" s="161">
        <v>0</v>
      </c>
      <c r="N44" s="206">
        <v>9407.1299999999992</v>
      </c>
      <c r="O44" s="161">
        <v>2538.75</v>
      </c>
      <c r="P44" s="484">
        <f t="shared" si="8"/>
        <v>40307.879999999997</v>
      </c>
      <c r="Q44" s="484"/>
      <c r="R44" s="209">
        <f t="shared" si="9"/>
        <v>95126.97</v>
      </c>
      <c r="S44" s="161">
        <v>4049.43</v>
      </c>
      <c r="T44" s="17"/>
      <c r="V44" s="161">
        <v>9407.1200000000008</v>
      </c>
      <c r="W44" t="s">
        <v>86</v>
      </c>
    </row>
    <row r="45" spans="1:25" x14ac:dyDescent="0.25">
      <c r="A45" s="17" t="s">
        <v>87</v>
      </c>
      <c r="B45" s="161">
        <v>49347.18</v>
      </c>
      <c r="C45" s="161">
        <v>24757.96</v>
      </c>
      <c r="D45" s="161">
        <v>7156.26</v>
      </c>
      <c r="E45" s="161">
        <v>0</v>
      </c>
      <c r="F45" s="206">
        <v>719.61</v>
      </c>
      <c r="G45" s="209">
        <f>SUM(B45:F45)</f>
        <v>81981.009999999995</v>
      </c>
      <c r="H45" s="686">
        <v>7156.26</v>
      </c>
      <c r="I45" s="207">
        <v>2100</v>
      </c>
      <c r="J45" s="161">
        <v>1000</v>
      </c>
      <c r="K45" s="161">
        <v>500</v>
      </c>
      <c r="L45" s="161">
        <v>1000</v>
      </c>
      <c r="M45" s="161">
        <v>0</v>
      </c>
      <c r="N45" s="206">
        <v>9407.1200000000008</v>
      </c>
      <c r="O45" s="161">
        <v>2552.3000000000002</v>
      </c>
      <c r="P45" s="484">
        <f t="shared" si="8"/>
        <v>16559.420000000002</v>
      </c>
      <c r="Q45" s="484"/>
      <c r="R45" s="209">
        <f t="shared" si="9"/>
        <v>98540.43</v>
      </c>
      <c r="S45" s="161">
        <v>4049.43</v>
      </c>
      <c r="T45" s="161"/>
      <c r="V45" s="161">
        <v>9407.11</v>
      </c>
      <c r="W45" t="s">
        <v>87</v>
      </c>
    </row>
    <row r="46" spans="1:25" x14ac:dyDescent="0.25">
      <c r="A46" s="17" t="s">
        <v>88</v>
      </c>
      <c r="B46" s="161">
        <v>98204.65</v>
      </c>
      <c r="C46" s="161">
        <v>25331.82</v>
      </c>
      <c r="D46" s="161">
        <v>7156.26</v>
      </c>
      <c r="E46" s="161">
        <v>28912.5</v>
      </c>
      <c r="F46" s="206">
        <v>852.55</v>
      </c>
      <c r="G46" s="209">
        <f>SUM(B46:F46)</f>
        <v>160457.77999999997</v>
      </c>
      <c r="H46" s="686">
        <v>7156.26</v>
      </c>
      <c r="I46" s="207">
        <v>27100</v>
      </c>
      <c r="J46" s="161">
        <v>2443</v>
      </c>
      <c r="K46" s="161">
        <v>0</v>
      </c>
      <c r="L46" s="161">
        <v>3400</v>
      </c>
      <c r="M46" s="161">
        <v>0</v>
      </c>
      <c r="N46" s="206">
        <v>9407.1299999999992</v>
      </c>
      <c r="O46" s="161">
        <v>2563.3000000000002</v>
      </c>
      <c r="P46" s="484">
        <f>SUM(H46:O46)</f>
        <v>52069.69</v>
      </c>
      <c r="Q46" s="484"/>
      <c r="R46" s="209">
        <f t="shared" si="9"/>
        <v>212527.46999999997</v>
      </c>
      <c r="S46" s="161">
        <v>4049.43</v>
      </c>
      <c r="T46" s="161"/>
      <c r="V46" s="191">
        <v>9407.1299999999992</v>
      </c>
      <c r="W46" t="s">
        <v>88</v>
      </c>
    </row>
    <row r="47" spans="1:25" ht="15.75" thickBot="1" x14ac:dyDescent="0.3">
      <c r="A47" s="199" t="s">
        <v>89</v>
      </c>
      <c r="B47" s="210">
        <v>130562.8</v>
      </c>
      <c r="C47" s="210">
        <v>27299.34</v>
      </c>
      <c r="D47" s="210">
        <v>7156.26</v>
      </c>
      <c r="E47" s="210">
        <v>28912.5</v>
      </c>
      <c r="F47" s="211">
        <v>1647.3</v>
      </c>
      <c r="G47" s="212">
        <f>SUM(B47:F47)</f>
        <v>195578.2</v>
      </c>
      <c r="H47" s="687">
        <v>7156.26</v>
      </c>
      <c r="I47" s="213">
        <v>27100</v>
      </c>
      <c r="J47" s="210">
        <v>2595</v>
      </c>
      <c r="K47" s="210">
        <v>0</v>
      </c>
      <c r="L47" s="210">
        <v>1000</v>
      </c>
      <c r="M47" s="210">
        <v>63390</v>
      </c>
      <c r="N47" s="211">
        <v>9407.14</v>
      </c>
      <c r="O47" s="210">
        <v>2563.3000000000002</v>
      </c>
      <c r="P47" s="668">
        <f>SUM(H47:O47)</f>
        <v>113211.70000000001</v>
      </c>
      <c r="Q47" s="668"/>
      <c r="R47" s="212">
        <f t="shared" si="9"/>
        <v>308789.90000000002</v>
      </c>
      <c r="S47" s="210">
        <v>4049.43</v>
      </c>
      <c r="T47" s="210"/>
    </row>
    <row r="48" spans="1:25" ht="15.75" thickBot="1" x14ac:dyDescent="0.3">
      <c r="A48" s="200" t="s">
        <v>31</v>
      </c>
      <c r="B48" s="215">
        <f t="shared" ref="B48:L48" si="10">SUM(B36:B47)</f>
        <v>864304.33000000007</v>
      </c>
      <c r="C48" s="215">
        <f t="shared" si="10"/>
        <v>283612.08</v>
      </c>
      <c r="D48" s="215">
        <f t="shared" si="10"/>
        <v>82016.929999999993</v>
      </c>
      <c r="E48" s="215">
        <f t="shared" si="10"/>
        <v>142507.5</v>
      </c>
      <c r="F48" s="216">
        <f t="shared" si="10"/>
        <v>11976.349999999999</v>
      </c>
      <c r="G48" s="217">
        <f t="shared" si="10"/>
        <v>1384417.19</v>
      </c>
      <c r="H48" s="688">
        <f>SUM(H36:H47)</f>
        <v>81320.639999999999</v>
      </c>
      <c r="I48" s="218">
        <f t="shared" si="10"/>
        <v>300200</v>
      </c>
      <c r="J48" s="215">
        <f t="shared" si="10"/>
        <v>21009</v>
      </c>
      <c r="K48" s="215">
        <f t="shared" si="10"/>
        <v>1250</v>
      </c>
      <c r="L48" s="215">
        <f t="shared" si="10"/>
        <v>6950</v>
      </c>
      <c r="M48" s="215">
        <f t="shared" ref="M48:N48" si="11">SUM(M36:M47)</f>
        <v>237208.38</v>
      </c>
      <c r="N48" s="216">
        <f t="shared" si="11"/>
        <v>112885.56999999999</v>
      </c>
      <c r="O48" s="217">
        <f>SUM(O36:O47)</f>
        <v>29650.51</v>
      </c>
      <c r="P48" s="424">
        <f>SUM(P36:P47)</f>
        <v>723465.98</v>
      </c>
      <c r="Q48" s="424"/>
      <c r="R48" s="217">
        <f t="shared" ref="R48:S48" si="12">SUM(R36:R47)</f>
        <v>2107883.17</v>
      </c>
      <c r="S48" s="227">
        <f t="shared" si="12"/>
        <v>48593.14</v>
      </c>
      <c r="T48" s="227"/>
      <c r="U48" s="234"/>
      <c r="V48" s="234">
        <f>SUM(V36:V47)</f>
        <v>103478.40999999999</v>
      </c>
    </row>
    <row r="49" spans="1:20" x14ac:dyDescent="0.25">
      <c r="M49" s="7">
        <f>M48-M47-M43</f>
        <v>171718.38</v>
      </c>
      <c r="R49" s="7">
        <v>2118581.6800000002</v>
      </c>
    </row>
    <row r="50" spans="1:2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9">
        <f>R49-R48</f>
        <v>10698.510000000242</v>
      </c>
      <c r="S50" s="18"/>
      <c r="T50" s="18"/>
    </row>
    <row r="51" spans="1:20" x14ac:dyDescent="0.25">
      <c r="A51" t="s">
        <v>96</v>
      </c>
      <c r="I51" s="9"/>
      <c r="J51" s="9"/>
      <c r="K51" s="9"/>
      <c r="L51" s="9"/>
      <c r="M51" s="9"/>
      <c r="N51" s="9"/>
      <c r="O51" s="9"/>
      <c r="P51" s="223"/>
      <c r="Q51" s="223"/>
      <c r="R51" s="224"/>
      <c r="S51" s="224"/>
      <c r="T51" s="10"/>
    </row>
    <row r="52" spans="1:20" x14ac:dyDescent="0.25">
      <c r="A52" s="31" t="s">
        <v>74</v>
      </c>
      <c r="B52" s="163" t="s">
        <v>71</v>
      </c>
      <c r="C52" s="163" t="s">
        <v>97</v>
      </c>
      <c r="D52" s="163" t="s">
        <v>98</v>
      </c>
      <c r="E52" s="163" t="s">
        <v>99</v>
      </c>
      <c r="F52" s="163" t="s">
        <v>228</v>
      </c>
      <c r="G52" s="163" t="s">
        <v>9</v>
      </c>
      <c r="H52" s="222"/>
      <c r="I52" s="391"/>
      <c r="J52" s="9"/>
      <c r="K52" s="9"/>
      <c r="L52" s="9"/>
      <c r="M52" s="9"/>
      <c r="N52" s="9"/>
      <c r="O52" s="9"/>
      <c r="P52" s="223"/>
      <c r="Q52" s="223"/>
      <c r="R52" s="166"/>
      <c r="S52" s="223"/>
      <c r="T52" s="9"/>
    </row>
    <row r="53" spans="1:20" x14ac:dyDescent="0.25">
      <c r="A53" s="17" t="s">
        <v>78</v>
      </c>
      <c r="B53" s="161">
        <v>672</v>
      </c>
      <c r="C53" s="161">
        <v>20.603999999999999</v>
      </c>
      <c r="D53" s="161">
        <v>123.816</v>
      </c>
      <c r="E53" s="191">
        <v>1.5929</v>
      </c>
      <c r="F53" s="161">
        <v>267.64699999999999</v>
      </c>
      <c r="G53" s="161">
        <v>750</v>
      </c>
      <c r="H53" s="9"/>
      <c r="I53" s="9"/>
      <c r="J53" s="9"/>
      <c r="K53" s="9"/>
      <c r="L53" s="9"/>
      <c r="M53" s="9"/>
      <c r="N53" s="9"/>
      <c r="O53" s="9"/>
      <c r="P53" s="223"/>
      <c r="Q53" s="223"/>
      <c r="R53" s="166"/>
      <c r="S53" s="224"/>
      <c r="T53" s="9"/>
    </row>
    <row r="54" spans="1:20" x14ac:dyDescent="0.25">
      <c r="A54" s="17" t="s">
        <v>79</v>
      </c>
      <c r="B54" s="161">
        <v>571</v>
      </c>
      <c r="C54" s="161">
        <v>18.609000000000002</v>
      </c>
      <c r="D54" s="161">
        <v>87.79</v>
      </c>
      <c r="E54" s="191">
        <v>1.3514999999999999</v>
      </c>
      <c r="F54" s="161">
        <v>294.048</v>
      </c>
      <c r="G54" s="161">
        <v>0</v>
      </c>
      <c r="H54" s="9"/>
      <c r="I54" s="9"/>
      <c r="J54" s="18"/>
      <c r="K54" s="18"/>
      <c r="L54" s="18"/>
      <c r="M54" s="18"/>
      <c r="N54" s="18"/>
      <c r="O54" s="18"/>
      <c r="P54" s="223"/>
      <c r="Q54" s="223"/>
      <c r="R54" s="166"/>
      <c r="S54" s="224"/>
      <c r="T54" s="9"/>
    </row>
    <row r="55" spans="1:20" x14ac:dyDescent="0.25">
      <c r="A55" s="17" t="s">
        <v>80</v>
      </c>
      <c r="B55" s="161">
        <v>577</v>
      </c>
      <c r="C55" s="161">
        <v>20.603000000000002</v>
      </c>
      <c r="D55" s="161">
        <v>65.566000000000003</v>
      </c>
      <c r="E55" s="161">
        <v>1.2210000000000001</v>
      </c>
      <c r="F55" s="161">
        <v>264</v>
      </c>
      <c r="G55" s="161">
        <v>750</v>
      </c>
      <c r="H55" s="9"/>
      <c r="I55" s="9"/>
      <c r="J55" s="18"/>
      <c r="K55" s="18"/>
      <c r="L55" s="18"/>
      <c r="M55" s="18"/>
      <c r="N55" s="18"/>
      <c r="O55" s="18"/>
      <c r="P55" s="18"/>
      <c r="Q55" s="18"/>
      <c r="R55" s="166"/>
      <c r="S55" s="223"/>
      <c r="T55" s="18"/>
    </row>
    <row r="56" spans="1:20" x14ac:dyDescent="0.25">
      <c r="A56" s="17" t="s">
        <v>81</v>
      </c>
      <c r="B56" s="161">
        <v>610</v>
      </c>
      <c r="C56" s="161">
        <v>19.937999999999999</v>
      </c>
      <c r="D56" s="161">
        <v>43.591000000000001</v>
      </c>
      <c r="E56" s="161">
        <v>0.96</v>
      </c>
      <c r="F56" s="161">
        <v>751.447</v>
      </c>
      <c r="G56" s="161">
        <v>0</v>
      </c>
      <c r="H56" s="9"/>
      <c r="I56" s="9"/>
      <c r="J56" s="18"/>
      <c r="K56" s="18"/>
      <c r="L56" s="18"/>
      <c r="M56" s="18"/>
      <c r="N56" s="18"/>
      <c r="O56" s="18"/>
      <c r="P56" s="18"/>
      <c r="Q56" s="18"/>
      <c r="R56" s="166"/>
      <c r="S56" s="9"/>
      <c r="T56" s="18"/>
    </row>
    <row r="57" spans="1:20" x14ac:dyDescent="0.25">
      <c r="A57" s="17" t="s">
        <v>82</v>
      </c>
      <c r="B57" s="161">
        <v>551</v>
      </c>
      <c r="C57" s="161">
        <v>20.603000000000002</v>
      </c>
      <c r="D57" s="161">
        <v>51.62</v>
      </c>
      <c r="E57" s="161">
        <v>1.0245</v>
      </c>
      <c r="F57" s="161">
        <v>271</v>
      </c>
      <c r="G57" s="161">
        <v>0</v>
      </c>
      <c r="H57" s="9"/>
      <c r="I57" s="9"/>
      <c r="J57" s="18"/>
      <c r="K57" s="18"/>
      <c r="L57" s="18"/>
      <c r="M57" s="18"/>
      <c r="N57" s="18"/>
      <c r="O57" s="18"/>
      <c r="P57" s="18"/>
      <c r="Q57" s="18"/>
      <c r="R57" s="166"/>
      <c r="S57" s="9"/>
      <c r="T57" s="18"/>
    </row>
    <row r="58" spans="1:20" x14ac:dyDescent="0.25">
      <c r="A58" s="17" t="s">
        <v>83</v>
      </c>
      <c r="B58" s="161">
        <v>503</v>
      </c>
      <c r="C58" s="161">
        <v>19.937999999999999</v>
      </c>
      <c r="D58" s="161">
        <v>19.937999999999999</v>
      </c>
      <c r="E58" s="161">
        <v>1.0122</v>
      </c>
      <c r="F58" s="161">
        <v>370</v>
      </c>
      <c r="G58" s="161">
        <v>0</v>
      </c>
      <c r="H58" s="9"/>
      <c r="I58" s="9"/>
      <c r="J58" s="18"/>
      <c r="K58" s="18"/>
      <c r="L58" s="18"/>
      <c r="M58" s="18"/>
      <c r="N58" s="18"/>
      <c r="O58" s="18"/>
      <c r="P58" s="18"/>
      <c r="Q58" s="18"/>
      <c r="R58" s="166"/>
      <c r="S58" s="9"/>
      <c r="T58" s="18"/>
    </row>
    <row r="59" spans="1:20" x14ac:dyDescent="0.25">
      <c r="A59" s="17" t="s">
        <v>84</v>
      </c>
      <c r="B59" s="161">
        <v>551</v>
      </c>
      <c r="C59" s="161">
        <v>-0.92900000000000005</v>
      </c>
      <c r="D59" s="161">
        <v>-15.4</v>
      </c>
      <c r="E59" s="161">
        <v>1.0246</v>
      </c>
      <c r="F59" s="161">
        <v>315</v>
      </c>
      <c r="G59" s="161">
        <v>0</v>
      </c>
      <c r="H59" s="9"/>
      <c r="I59" s="9"/>
      <c r="J59" s="18"/>
      <c r="K59" s="18"/>
      <c r="L59" s="18"/>
      <c r="M59" s="18"/>
      <c r="N59" s="18"/>
      <c r="O59" s="18"/>
      <c r="P59" s="18"/>
      <c r="Q59" s="18"/>
      <c r="R59" s="166"/>
      <c r="S59" s="9"/>
      <c r="T59" s="18"/>
    </row>
    <row r="60" spans="1:20" x14ac:dyDescent="0.25">
      <c r="A60" s="17" t="s">
        <v>85</v>
      </c>
      <c r="B60" s="161">
        <v>541</v>
      </c>
      <c r="C60" s="161">
        <v>8.0340000000000007</v>
      </c>
      <c r="D60" s="161"/>
      <c r="E60" s="161">
        <v>1.0246</v>
      </c>
      <c r="F60" s="161">
        <v>269</v>
      </c>
      <c r="G60" s="161">
        <v>750</v>
      </c>
      <c r="H60" s="9"/>
      <c r="I60" s="9"/>
      <c r="J60" s="18"/>
      <c r="K60" s="18"/>
      <c r="L60" s="18"/>
      <c r="M60" s="18"/>
      <c r="N60" s="18"/>
      <c r="O60" s="18"/>
      <c r="P60" s="18"/>
      <c r="Q60" s="18"/>
      <c r="R60" s="166"/>
      <c r="S60" s="9"/>
      <c r="T60" s="18"/>
    </row>
    <row r="61" spans="1:20" x14ac:dyDescent="0.25">
      <c r="A61" s="17" t="s">
        <v>86</v>
      </c>
      <c r="B61" s="161">
        <v>580</v>
      </c>
      <c r="C61" s="161">
        <v>18.45</v>
      </c>
      <c r="D61" s="161">
        <v>18.45</v>
      </c>
      <c r="E61" s="161">
        <v>0.98760000000000003</v>
      </c>
      <c r="F61" s="161">
        <v>287</v>
      </c>
      <c r="G61" s="161">
        <v>0</v>
      </c>
      <c r="H61" s="9"/>
      <c r="I61" s="9"/>
      <c r="J61" s="18"/>
      <c r="K61" s="18"/>
      <c r="L61" s="18"/>
      <c r="M61" s="18"/>
      <c r="N61" s="18"/>
      <c r="O61" s="18"/>
      <c r="P61" s="18"/>
      <c r="Q61" s="18"/>
      <c r="R61" s="166"/>
      <c r="S61" s="9"/>
      <c r="T61" s="18"/>
    </row>
    <row r="62" spans="1:20" x14ac:dyDescent="0.25">
      <c r="A62" s="17" t="s">
        <v>87</v>
      </c>
      <c r="B62" s="161">
        <v>604</v>
      </c>
      <c r="C62" s="161"/>
      <c r="D62" s="161">
        <v>40.6</v>
      </c>
      <c r="E62" s="161">
        <v>1.0386</v>
      </c>
      <c r="F62" s="161">
        <v>249</v>
      </c>
      <c r="G62" s="161">
        <v>0</v>
      </c>
      <c r="H62" s="9"/>
      <c r="I62" s="9"/>
      <c r="J62" s="18"/>
      <c r="K62" s="18"/>
      <c r="L62" s="18"/>
      <c r="M62" s="18"/>
      <c r="N62" s="18"/>
      <c r="O62" s="18"/>
      <c r="P62" s="18"/>
      <c r="Q62" s="18"/>
      <c r="R62" s="166"/>
      <c r="S62" s="9"/>
      <c r="T62" s="18"/>
    </row>
    <row r="63" spans="1:20" x14ac:dyDescent="0.25">
      <c r="A63" s="17" t="s">
        <v>88</v>
      </c>
      <c r="B63" s="161">
        <v>618</v>
      </c>
      <c r="C63" s="161"/>
      <c r="D63" s="161">
        <v>81.58</v>
      </c>
      <c r="E63" s="161">
        <v>1.284</v>
      </c>
      <c r="F63" s="161">
        <v>295</v>
      </c>
      <c r="G63" s="161">
        <v>750</v>
      </c>
      <c r="H63" s="9"/>
      <c r="I63" s="9"/>
      <c r="J63" s="18"/>
      <c r="K63" s="18"/>
      <c r="L63" s="18"/>
      <c r="M63" s="18"/>
      <c r="N63" s="18"/>
      <c r="O63" s="18"/>
      <c r="P63" s="18"/>
      <c r="Q63" s="18"/>
      <c r="R63" s="166"/>
      <c r="S63" s="9"/>
      <c r="T63" s="18"/>
    </row>
    <row r="64" spans="1:20" x14ac:dyDescent="0.25">
      <c r="A64" s="17" t="s">
        <v>89</v>
      </c>
      <c r="B64" s="161">
        <v>666</v>
      </c>
      <c r="C64" s="161"/>
      <c r="D64" s="161">
        <v>108.64</v>
      </c>
      <c r="E64" s="161">
        <v>1.5269999999999999</v>
      </c>
      <c r="F64" s="161">
        <v>251</v>
      </c>
      <c r="G64" s="161">
        <v>750</v>
      </c>
      <c r="H64" s="9"/>
      <c r="I64" s="223"/>
      <c r="J64" s="223"/>
      <c r="K64" s="223"/>
      <c r="L64" s="223"/>
      <c r="M64" s="223"/>
      <c r="N64" s="223"/>
      <c r="O64" s="223"/>
      <c r="P64" s="223"/>
      <c r="Q64" s="223"/>
      <c r="R64" s="222"/>
      <c r="S64" s="9"/>
      <c r="T64" s="18"/>
    </row>
    <row r="65" spans="1:24" x14ac:dyDescent="0.25">
      <c r="A65" s="162" t="s">
        <v>31</v>
      </c>
      <c r="B65" s="161">
        <f t="shared" ref="B65:G65" si="13">SUM(B53:B64)</f>
        <v>7044</v>
      </c>
      <c r="C65" s="161">
        <f t="shared" si="13"/>
        <v>145.85</v>
      </c>
      <c r="D65" s="161">
        <f t="shared" si="13"/>
        <v>626.19100000000003</v>
      </c>
      <c r="E65" s="161">
        <f t="shared" si="13"/>
        <v>14.048500000000001</v>
      </c>
      <c r="F65" s="161">
        <f t="shared" si="13"/>
        <v>3884.1419999999998</v>
      </c>
      <c r="G65" s="161">
        <f t="shared" si="13"/>
        <v>3750</v>
      </c>
      <c r="H65" s="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9"/>
      <c r="T65" s="18"/>
    </row>
    <row r="66" spans="1:24" x14ac:dyDescent="0.25">
      <c r="A66" s="189"/>
      <c r="B66" s="223"/>
      <c r="C66" s="223"/>
      <c r="D66" s="223"/>
      <c r="E66" s="223"/>
      <c r="F66" s="223"/>
      <c r="G66" s="223"/>
      <c r="H66" s="223"/>
    </row>
    <row r="67" spans="1:24" ht="15.75" x14ac:dyDescent="0.25">
      <c r="A67" s="27"/>
      <c r="B67" s="220"/>
      <c r="C67" s="220"/>
      <c r="D67" s="221"/>
      <c r="E67" s="9"/>
      <c r="F67" s="9"/>
      <c r="G67" s="189"/>
      <c r="H67" s="189"/>
      <c r="I67" s="9"/>
      <c r="J67" s="421" t="s">
        <v>102</v>
      </c>
      <c r="K67" s="9"/>
      <c r="L67" s="9"/>
      <c r="M67" s="9"/>
      <c r="N67" s="9"/>
      <c r="O67" s="9"/>
      <c r="P67" s="222"/>
      <c r="Q67" s="222"/>
      <c r="R67" s="9"/>
      <c r="S67" s="189"/>
      <c r="T67" s="223"/>
      <c r="U67" s="223"/>
    </row>
    <row r="68" spans="1:24" x14ac:dyDescent="0.25">
      <c r="A68" s="28" t="s">
        <v>155</v>
      </c>
      <c r="B68" s="220"/>
      <c r="C68" s="220" t="s">
        <v>122</v>
      </c>
      <c r="D68" s="221"/>
      <c r="E68" s="9"/>
      <c r="F68" s="9"/>
      <c r="G68" s="189"/>
      <c r="H68" s="189"/>
      <c r="I68" s="9"/>
      <c r="J68" s="9"/>
      <c r="K68" s="9"/>
      <c r="L68" s="9"/>
      <c r="M68" s="9"/>
      <c r="N68" s="9"/>
      <c r="O68" s="9"/>
      <c r="P68" s="222"/>
      <c r="Q68" s="222"/>
      <c r="R68" s="9"/>
      <c r="S68" s="189"/>
      <c r="T68" s="223" t="s">
        <v>156</v>
      </c>
      <c r="U68" s="223"/>
      <c r="W68" t="s">
        <v>8</v>
      </c>
    </row>
    <row r="69" spans="1:24" x14ac:dyDescent="0.25">
      <c r="A69" s="30" t="s">
        <v>74</v>
      </c>
      <c r="B69" s="419" t="s">
        <v>5</v>
      </c>
      <c r="C69" s="419" t="s">
        <v>7</v>
      </c>
      <c r="D69" s="302" t="s">
        <v>8</v>
      </c>
      <c r="E69" s="420" t="s">
        <v>9</v>
      </c>
      <c r="F69" s="420" t="s">
        <v>10</v>
      </c>
      <c r="G69" s="201" t="s">
        <v>31</v>
      </c>
      <c r="H69" s="201"/>
      <c r="I69" s="420" t="s">
        <v>90</v>
      </c>
      <c r="J69" s="420" t="s">
        <v>91</v>
      </c>
      <c r="K69" s="420" t="s">
        <v>92</v>
      </c>
      <c r="L69" s="420" t="s">
        <v>93</v>
      </c>
      <c r="M69" s="420" t="s">
        <v>119</v>
      </c>
      <c r="N69" s="420" t="s">
        <v>95</v>
      </c>
      <c r="O69" s="420" t="s">
        <v>94</v>
      </c>
      <c r="P69" s="420" t="s">
        <v>31</v>
      </c>
      <c r="Q69" s="420"/>
      <c r="R69" s="201" t="s">
        <v>31</v>
      </c>
      <c r="S69" s="420" t="s">
        <v>123</v>
      </c>
      <c r="T69" s="420" t="s">
        <v>124</v>
      </c>
      <c r="U69" s="223"/>
      <c r="V69">
        <v>540606.16</v>
      </c>
      <c r="W69">
        <v>20646.91</v>
      </c>
      <c r="X69">
        <v>519959.25</v>
      </c>
    </row>
    <row r="70" spans="1:24" x14ac:dyDescent="0.25">
      <c r="A70" s="198" t="s">
        <v>78</v>
      </c>
      <c r="B70" s="161">
        <v>166870.85</v>
      </c>
      <c r="C70" s="161">
        <v>26557.439999999999</v>
      </c>
      <c r="D70" s="161">
        <v>6397.18</v>
      </c>
      <c r="E70" s="161">
        <v>27885</v>
      </c>
      <c r="F70" s="161">
        <v>738.71</v>
      </c>
      <c r="G70" s="19">
        <f>SUM(B70:F70)</f>
        <v>228449.18</v>
      </c>
      <c r="H70" s="19"/>
      <c r="I70" s="161">
        <v>27100</v>
      </c>
      <c r="J70" s="161">
        <v>200</v>
      </c>
      <c r="K70" s="161">
        <v>250</v>
      </c>
      <c r="L70" s="161">
        <v>1550</v>
      </c>
      <c r="M70" s="161">
        <v>2253.75</v>
      </c>
      <c r="N70" s="161">
        <v>9407.11</v>
      </c>
      <c r="O70" s="161">
        <v>0</v>
      </c>
      <c r="P70" s="19">
        <f>SUM(I70:O70)</f>
        <v>40760.86</v>
      </c>
      <c r="Q70" s="19"/>
      <c r="R70" s="161">
        <f>G70+P70</f>
        <v>269210.03999999998</v>
      </c>
      <c r="S70" s="161">
        <v>4049.43</v>
      </c>
      <c r="T70" s="192">
        <v>254687.4</v>
      </c>
      <c r="U70" s="224"/>
    </row>
    <row r="71" spans="1:24" x14ac:dyDescent="0.25">
      <c r="A71" s="198" t="s">
        <v>79</v>
      </c>
      <c r="B71" s="161">
        <v>123143.87</v>
      </c>
      <c r="C71" s="161">
        <v>22565.919999999998</v>
      </c>
      <c r="D71" s="161">
        <v>7852.55</v>
      </c>
      <c r="E71" s="161">
        <v>0</v>
      </c>
      <c r="F71" s="161">
        <v>811.57</v>
      </c>
      <c r="G71" s="19">
        <f>SUM(B71:F71)</f>
        <v>154373.90999999997</v>
      </c>
      <c r="H71" s="19"/>
      <c r="I71" s="161">
        <v>27100</v>
      </c>
      <c r="J71" s="161">
        <v>393</v>
      </c>
      <c r="K71" s="161">
        <v>0</v>
      </c>
      <c r="L71" s="161">
        <v>0</v>
      </c>
      <c r="M71" s="161">
        <v>2246.61</v>
      </c>
      <c r="N71" s="161">
        <v>9407.1299999999992</v>
      </c>
      <c r="O71" s="161">
        <v>18353</v>
      </c>
      <c r="P71" s="19">
        <f>SUM(I71:O71)</f>
        <v>57499.74</v>
      </c>
      <c r="Q71" s="19"/>
      <c r="R71" s="161">
        <f t="shared" ref="R71:R73" si="14">G71+P71</f>
        <v>211873.64999999997</v>
      </c>
      <c r="S71" s="161">
        <v>4049.43</v>
      </c>
      <c r="T71" s="192">
        <v>268004.53999999998</v>
      </c>
      <c r="U71" s="224"/>
    </row>
    <row r="72" spans="1:24" x14ac:dyDescent="0.25">
      <c r="A72" s="198" t="s">
        <v>80</v>
      </c>
      <c r="B72" s="161">
        <v>99874.7</v>
      </c>
      <c r="C72" s="161">
        <v>22803.040000000001</v>
      </c>
      <c r="D72" s="161">
        <v>6397.18</v>
      </c>
      <c r="E72" s="161">
        <v>27885</v>
      </c>
      <c r="F72" s="161">
        <v>823.15</v>
      </c>
      <c r="G72" s="19">
        <f>SUM(B72:F72)</f>
        <v>157783.06999999998</v>
      </c>
      <c r="H72" s="19"/>
      <c r="I72" s="161">
        <v>27100</v>
      </c>
      <c r="J72" s="161">
        <v>0</v>
      </c>
      <c r="K72" s="161">
        <v>0</v>
      </c>
      <c r="L72" s="161">
        <v>0</v>
      </c>
      <c r="M72" s="161">
        <v>2238.75</v>
      </c>
      <c r="N72" s="161">
        <v>9407.14</v>
      </c>
      <c r="O72" s="161">
        <v>0</v>
      </c>
      <c r="P72" s="19">
        <f>SUM(I72:O72)</f>
        <v>38745.89</v>
      </c>
      <c r="Q72" s="19"/>
      <c r="R72" s="161">
        <f t="shared" si="14"/>
        <v>196528.95999999996</v>
      </c>
      <c r="S72" s="161">
        <v>4049.43</v>
      </c>
      <c r="T72" s="19">
        <v>118055.39</v>
      </c>
      <c r="U72" s="223"/>
    </row>
    <row r="73" spans="1:24" x14ac:dyDescent="0.25">
      <c r="A73" s="674" t="s">
        <v>146</v>
      </c>
      <c r="B73" s="670">
        <f t="shared" ref="B73:N73" si="15">SUM(B70:B72)</f>
        <v>389889.42</v>
      </c>
      <c r="C73" s="670">
        <f t="shared" si="15"/>
        <v>71926.399999999994</v>
      </c>
      <c r="D73" s="670">
        <f t="shared" si="15"/>
        <v>20646.91</v>
      </c>
      <c r="E73" s="670">
        <f t="shared" si="15"/>
        <v>55770</v>
      </c>
      <c r="F73" s="670">
        <f t="shared" si="15"/>
        <v>2373.4300000000003</v>
      </c>
      <c r="G73" s="670">
        <f t="shared" si="15"/>
        <v>540606.15999999992</v>
      </c>
      <c r="H73" s="670"/>
      <c r="I73" s="670">
        <f t="shared" si="15"/>
        <v>81300</v>
      </c>
      <c r="J73" s="670">
        <f t="shared" si="15"/>
        <v>593</v>
      </c>
      <c r="K73" s="670">
        <f t="shared" si="15"/>
        <v>250</v>
      </c>
      <c r="L73" s="670">
        <f t="shared" si="15"/>
        <v>1550</v>
      </c>
      <c r="M73" s="670">
        <f>SUM(M70:M72)</f>
        <v>6739.1100000000006</v>
      </c>
      <c r="N73" s="670">
        <f t="shared" si="15"/>
        <v>28221.379999999997</v>
      </c>
      <c r="O73" s="670">
        <f>SUM(O70:O72)</f>
        <v>18353</v>
      </c>
      <c r="P73" s="670">
        <f>SUM(I73:O73)</f>
        <v>137006.49</v>
      </c>
      <c r="Q73" s="670"/>
      <c r="R73" s="670">
        <f t="shared" si="14"/>
        <v>677612.64999999991</v>
      </c>
      <c r="S73" s="670">
        <f t="shared" ref="S73" si="16">SUM(S70:S72)</f>
        <v>12148.289999999999</v>
      </c>
      <c r="T73" s="670">
        <f t="shared" ref="T73" si="17">SUM(T70:T72)</f>
        <v>640747.32999999996</v>
      </c>
      <c r="U73" s="224"/>
    </row>
    <row r="74" spans="1:24" x14ac:dyDescent="0.25">
      <c r="A74" s="28" t="s">
        <v>154</v>
      </c>
      <c r="B74" s="220"/>
      <c r="C74" s="220"/>
      <c r="D74" s="221"/>
      <c r="E74" s="9"/>
      <c r="F74" s="9"/>
      <c r="G74" s="223">
        <v>519959.25</v>
      </c>
      <c r="H74" s="223"/>
      <c r="I74" s="9"/>
      <c r="J74" s="9"/>
      <c r="K74" s="9"/>
      <c r="L74" s="9"/>
      <c r="M74" s="9"/>
      <c r="N74" s="9"/>
      <c r="O74" s="9"/>
      <c r="P74" s="9">
        <v>157653.41</v>
      </c>
      <c r="Q74" s="9"/>
      <c r="R74" s="223">
        <f>G74+P74</f>
        <v>677612.66</v>
      </c>
      <c r="S74" s="223"/>
      <c r="T74" s="223"/>
      <c r="U74" s="223"/>
    </row>
    <row r="75" spans="1:24" x14ac:dyDescent="0.25">
      <c r="A75" s="30" t="s">
        <v>74</v>
      </c>
      <c r="B75" s="1" t="s">
        <v>5</v>
      </c>
      <c r="C75" s="1" t="s">
        <v>7</v>
      </c>
      <c r="D75" s="2" t="s">
        <v>8</v>
      </c>
      <c r="E75" s="19" t="s">
        <v>9</v>
      </c>
      <c r="F75" s="19" t="s">
        <v>10</v>
      </c>
      <c r="G75" s="162" t="s">
        <v>31</v>
      </c>
      <c r="H75" s="162"/>
      <c r="I75" s="19" t="s">
        <v>90</v>
      </c>
      <c r="J75" s="19" t="s">
        <v>91</v>
      </c>
      <c r="K75" s="19" t="s">
        <v>92</v>
      </c>
      <c r="L75" s="19" t="s">
        <v>93</v>
      </c>
      <c r="M75" s="19" t="s">
        <v>119</v>
      </c>
      <c r="N75" s="418" t="s">
        <v>95</v>
      </c>
      <c r="O75" s="19" t="s">
        <v>94</v>
      </c>
      <c r="P75" s="19" t="s">
        <v>31</v>
      </c>
      <c r="Q75" s="19"/>
      <c r="R75" s="162" t="s">
        <v>31</v>
      </c>
      <c r="S75" s="19" t="s">
        <v>123</v>
      </c>
      <c r="T75" s="19" t="s">
        <v>124</v>
      </c>
      <c r="U75" s="223"/>
    </row>
    <row r="76" spans="1:24" x14ac:dyDescent="0.25">
      <c r="A76" s="17" t="s">
        <v>81</v>
      </c>
      <c r="B76" s="161">
        <v>73703.08</v>
      </c>
      <c r="C76" s="161">
        <v>24107.200000000001</v>
      </c>
      <c r="D76" s="161">
        <v>6397.18</v>
      </c>
      <c r="E76" s="161">
        <v>0</v>
      </c>
      <c r="F76" s="206">
        <v>2073.9899999999998</v>
      </c>
      <c r="G76" s="209">
        <f>SUM(B76:F76)</f>
        <v>106281.45</v>
      </c>
      <c r="H76" s="686"/>
      <c r="I76" s="207">
        <v>27100</v>
      </c>
      <c r="J76" s="161">
        <v>2400</v>
      </c>
      <c r="K76" s="161">
        <v>250</v>
      </c>
      <c r="L76" s="161">
        <v>0</v>
      </c>
      <c r="M76" s="161">
        <v>2538.75</v>
      </c>
      <c r="N76" s="206">
        <v>9407.1299999999992</v>
      </c>
      <c r="O76" s="161"/>
      <c r="P76" s="209">
        <f>SUM(I76:O76)</f>
        <v>41695.879999999997</v>
      </c>
      <c r="Q76" s="209"/>
      <c r="R76" s="209">
        <f>G76+P76</f>
        <v>147977.32999999999</v>
      </c>
      <c r="S76" s="161">
        <v>4049.43</v>
      </c>
      <c r="T76" s="161">
        <v>154016.6</v>
      </c>
      <c r="U76" s="9"/>
      <c r="V76" s="18"/>
      <c r="W76" s="18"/>
    </row>
    <row r="77" spans="1:24" x14ac:dyDescent="0.25">
      <c r="A77" s="17" t="s">
        <v>82</v>
      </c>
      <c r="B77" s="161">
        <v>83136.12</v>
      </c>
      <c r="C77" s="161">
        <v>21775.52</v>
      </c>
      <c r="D77" s="161">
        <v>6397.18</v>
      </c>
      <c r="E77" s="161">
        <v>0</v>
      </c>
      <c r="F77" s="206">
        <v>747.96</v>
      </c>
      <c r="G77" s="209">
        <f>SUM(B77:F77)</f>
        <v>112056.78000000001</v>
      </c>
      <c r="H77" s="686"/>
      <c r="I77" s="207">
        <v>27100</v>
      </c>
      <c r="J77" s="161">
        <v>5000</v>
      </c>
      <c r="K77" s="161">
        <v>0</v>
      </c>
      <c r="L77" s="161">
        <v>0</v>
      </c>
      <c r="M77" s="161">
        <v>2538.75</v>
      </c>
      <c r="N77" s="206">
        <v>9407.1299999999992</v>
      </c>
      <c r="O77" s="161">
        <v>46777.94</v>
      </c>
      <c r="P77" s="209">
        <f>SUM(I77:O77)</f>
        <v>90823.82</v>
      </c>
      <c r="Q77" s="209"/>
      <c r="R77" s="209">
        <f t="shared" ref="R77:R79" si="18">G77+P77</f>
        <v>202880.60000000003</v>
      </c>
      <c r="S77" s="161">
        <v>4049.43</v>
      </c>
      <c r="T77" s="161">
        <v>203009.38</v>
      </c>
      <c r="U77" s="9"/>
      <c r="V77" s="18"/>
      <c r="W77" s="18"/>
    </row>
    <row r="78" spans="1:24" x14ac:dyDescent="0.25">
      <c r="A78" s="17" t="s">
        <v>83</v>
      </c>
      <c r="B78" s="161">
        <v>47099.37</v>
      </c>
      <c r="C78" s="161">
        <v>19878.560000000001</v>
      </c>
      <c r="D78" s="161">
        <v>6397.18</v>
      </c>
      <c r="E78" s="161">
        <v>0</v>
      </c>
      <c r="F78" s="206">
        <v>1021.2</v>
      </c>
      <c r="G78" s="209">
        <f>SUM(B78:F78)</f>
        <v>74396.310000000012</v>
      </c>
      <c r="H78" s="686"/>
      <c r="I78" s="207">
        <v>27100</v>
      </c>
      <c r="J78" s="161">
        <v>400</v>
      </c>
      <c r="K78" s="161">
        <v>0</v>
      </c>
      <c r="L78" s="161">
        <v>0</v>
      </c>
      <c r="M78" s="161">
        <v>2538.75</v>
      </c>
      <c r="N78" s="206">
        <v>9407.1299999999992</v>
      </c>
      <c r="O78" s="161">
        <v>90430</v>
      </c>
      <c r="P78" s="209">
        <f>SUM(I78:O78)</f>
        <v>129875.88</v>
      </c>
      <c r="Q78" s="209"/>
      <c r="R78" s="209">
        <f t="shared" si="18"/>
        <v>204272.19</v>
      </c>
      <c r="S78" s="161">
        <v>4049.41</v>
      </c>
      <c r="T78" s="161">
        <v>204075.84</v>
      </c>
      <c r="U78" s="9"/>
      <c r="V78" s="18"/>
      <c r="W78" s="18"/>
    </row>
    <row r="79" spans="1:24" x14ac:dyDescent="0.25">
      <c r="A79" s="669" t="s">
        <v>146</v>
      </c>
      <c r="B79" s="670">
        <f>SUM(B76:B78)</f>
        <v>203938.57</v>
      </c>
      <c r="C79" s="670">
        <f>SUM(C76:C78)</f>
        <v>65761.279999999999</v>
      </c>
      <c r="D79" s="670">
        <f>SUM(D76:D78)</f>
        <v>19191.54</v>
      </c>
      <c r="E79" s="670">
        <f>SUM(E76:E78)</f>
        <v>0</v>
      </c>
      <c r="F79" s="671">
        <f>SUM(F76:F78)</f>
        <v>3843.1499999999996</v>
      </c>
      <c r="G79" s="672">
        <f>SUM(B79:F79)</f>
        <v>292734.53999999998</v>
      </c>
      <c r="H79" s="689"/>
      <c r="I79" s="673">
        <f t="shared" ref="I79:N79" si="19">SUM(I76:I78)</f>
        <v>81300</v>
      </c>
      <c r="J79" s="670">
        <f t="shared" si="19"/>
        <v>7800</v>
      </c>
      <c r="K79" s="670">
        <f t="shared" si="19"/>
        <v>250</v>
      </c>
      <c r="L79" s="670">
        <f t="shared" si="19"/>
        <v>0</v>
      </c>
      <c r="M79" s="670">
        <f>SUM(M76:M78)</f>
        <v>7616.25</v>
      </c>
      <c r="N79" s="671">
        <f t="shared" si="19"/>
        <v>28221.39</v>
      </c>
      <c r="O79" s="671">
        <f>SUM(O77:O78)</f>
        <v>137207.94</v>
      </c>
      <c r="P79" s="672">
        <f>SUM(I79:O79)</f>
        <v>262395.58</v>
      </c>
      <c r="Q79" s="672"/>
      <c r="R79" s="672">
        <f t="shared" si="18"/>
        <v>555130.12</v>
      </c>
      <c r="S79" s="670">
        <f t="shared" ref="S79" si="20">SUM(S76:S78)</f>
        <v>12148.27</v>
      </c>
      <c r="T79" s="19">
        <f t="shared" ref="T79" si="21">SUM(T76:T78)</f>
        <v>561101.81999999995</v>
      </c>
      <c r="U79" s="223"/>
      <c r="V79" s="18"/>
      <c r="W79" s="18"/>
    </row>
    <row r="80" spans="1:24" x14ac:dyDescent="0.25">
      <c r="A80" s="18"/>
      <c r="B80" s="9"/>
      <c r="C80" s="9"/>
      <c r="D80" s="9"/>
      <c r="E80" s="9"/>
      <c r="F80" s="9"/>
      <c r="G80" s="9"/>
      <c r="H80" s="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2" x14ac:dyDescent="0.25">
      <c r="A81" s="189"/>
      <c r="B81" s="223">
        <f>B73+B79</f>
        <v>593827.99</v>
      </c>
      <c r="C81" s="223">
        <f>C73+C79</f>
        <v>137687.67999999999</v>
      </c>
      <c r="D81" s="223">
        <f>D73+D79</f>
        <v>39838.449999999997</v>
      </c>
      <c r="E81" s="223">
        <f>E73+E79</f>
        <v>55770</v>
      </c>
      <c r="F81" s="223">
        <f>F73+F79</f>
        <v>6216.58</v>
      </c>
      <c r="G81" s="223">
        <f>G73+G79-D73</f>
        <v>812693.78999999992</v>
      </c>
      <c r="H81" s="223"/>
      <c r="I81" s="224">
        <f t="shared" ref="I81:O81" si="22">I73+I79</f>
        <v>162600</v>
      </c>
      <c r="J81" s="224">
        <f t="shared" si="22"/>
        <v>8393</v>
      </c>
      <c r="K81" s="224">
        <f t="shared" si="22"/>
        <v>500</v>
      </c>
      <c r="L81" s="224">
        <f t="shared" si="22"/>
        <v>1550</v>
      </c>
      <c r="M81" s="224">
        <f t="shared" si="22"/>
        <v>14355.36</v>
      </c>
      <c r="N81" s="224">
        <f t="shared" si="22"/>
        <v>56442.77</v>
      </c>
      <c r="O81" s="224">
        <f t="shared" si="22"/>
        <v>155560.94</v>
      </c>
      <c r="P81" s="224">
        <f>P74+P79</f>
        <v>420048.99</v>
      </c>
      <c r="Q81" s="224"/>
      <c r="R81" s="10">
        <f>R73+R79</f>
        <v>1232742.77</v>
      </c>
      <c r="S81" s="224">
        <f>S73+S79</f>
        <v>24296.559999999998</v>
      </c>
      <c r="T81" s="224">
        <f>T73+T79</f>
        <v>1201849.1499999999</v>
      </c>
    </row>
    <row r="82" spans="1:22" ht="15.75" thickBot="1" x14ac:dyDescent="0.3">
      <c r="B82" t="s">
        <v>215</v>
      </c>
    </row>
    <row r="83" spans="1:22" ht="15.75" thickBot="1" x14ac:dyDescent="0.3">
      <c r="A83" s="411" t="s">
        <v>144</v>
      </c>
      <c r="B83" s="632" t="s">
        <v>216</v>
      </c>
      <c r="C83" s="632" t="s">
        <v>217</v>
      </c>
      <c r="D83" s="632" t="s">
        <v>8</v>
      </c>
      <c r="E83" s="632" t="s">
        <v>9</v>
      </c>
      <c r="F83" s="633" t="s">
        <v>10</v>
      </c>
      <c r="G83" s="632" t="s">
        <v>31</v>
      </c>
      <c r="H83" s="635"/>
      <c r="I83" s="634" t="s">
        <v>90</v>
      </c>
      <c r="J83" s="635" t="s">
        <v>91</v>
      </c>
      <c r="K83" s="632" t="s">
        <v>92</v>
      </c>
      <c r="L83" s="632" t="s">
        <v>93</v>
      </c>
      <c r="M83" s="632" t="s">
        <v>119</v>
      </c>
      <c r="N83" s="632" t="s">
        <v>95</v>
      </c>
      <c r="O83" s="636" t="s">
        <v>94</v>
      </c>
      <c r="P83" s="637" t="s">
        <v>218</v>
      </c>
      <c r="Q83" s="637"/>
      <c r="R83" s="638" t="s">
        <v>220</v>
      </c>
      <c r="S83" s="639" t="s">
        <v>31</v>
      </c>
      <c r="T83" s="640" t="s">
        <v>125</v>
      </c>
      <c r="U83" s="19" t="s">
        <v>123</v>
      </c>
      <c r="V83" s="6" t="s">
        <v>226</v>
      </c>
    </row>
    <row r="84" spans="1:22" ht="15.75" thickBot="1" x14ac:dyDescent="0.3">
      <c r="A84" s="167" t="s">
        <v>108</v>
      </c>
      <c r="B84" s="161">
        <v>12603.32</v>
      </c>
      <c r="C84" s="161">
        <v>22585.49</v>
      </c>
      <c r="D84" s="161">
        <v>6397.18</v>
      </c>
      <c r="E84" s="161"/>
      <c r="F84" s="660">
        <v>910.35</v>
      </c>
      <c r="G84" s="641">
        <f>F84+E84+D84+C84+B84</f>
        <v>42496.340000000004</v>
      </c>
      <c r="H84" s="690"/>
      <c r="I84" s="207">
        <v>27100</v>
      </c>
      <c r="J84" s="161">
        <v>5200</v>
      </c>
      <c r="K84" s="161">
        <v>250</v>
      </c>
      <c r="L84" s="161"/>
      <c r="M84" s="161">
        <v>2538.75</v>
      </c>
      <c r="N84" s="161">
        <v>9407.15</v>
      </c>
      <c r="O84" s="161"/>
      <c r="P84" s="206"/>
      <c r="Q84" s="206"/>
      <c r="R84" s="206"/>
      <c r="S84" s="655">
        <f>R84+P84+O84+N84+M84+L84+K84+J84+I84</f>
        <v>44495.9</v>
      </c>
      <c r="T84" s="657">
        <f>G84+S84</f>
        <v>86992.24</v>
      </c>
      <c r="U84" s="161">
        <v>4049.43</v>
      </c>
      <c r="V84">
        <v>92333.51</v>
      </c>
    </row>
    <row r="85" spans="1:22" ht="15.75" thickBot="1" x14ac:dyDescent="0.3">
      <c r="A85" s="167" t="s">
        <v>109</v>
      </c>
      <c r="B85" s="161">
        <v>9521.98</v>
      </c>
      <c r="C85" s="161">
        <v>22175.59</v>
      </c>
      <c r="D85" s="161">
        <v>7152.26</v>
      </c>
      <c r="E85" s="161">
        <v>28912.5</v>
      </c>
      <c r="F85" s="660">
        <v>777.41</v>
      </c>
      <c r="G85" s="641">
        <f t="shared" ref="G85:G86" si="23">F85+E85+D85+C85+B85</f>
        <v>68539.739999999991</v>
      </c>
      <c r="H85" s="690"/>
      <c r="I85" s="207">
        <v>27100</v>
      </c>
      <c r="J85" s="161">
        <v>116</v>
      </c>
      <c r="K85" s="161"/>
      <c r="L85" s="161"/>
      <c r="M85" s="161">
        <v>2549.75</v>
      </c>
      <c r="N85" s="161">
        <v>9407.1299999999992</v>
      </c>
      <c r="O85" s="161">
        <v>1366.44</v>
      </c>
      <c r="P85" s="206"/>
      <c r="Q85" s="206"/>
      <c r="R85" s="206">
        <v>2100</v>
      </c>
      <c r="S85" s="655">
        <f t="shared" ref="S85:S86" si="24">R85+P85+O85+N85+M85+L85+K85+J85+I85</f>
        <v>42639.32</v>
      </c>
      <c r="T85" s="657">
        <f t="shared" ref="T85:T86" si="25">G85+S85</f>
        <v>111179.06</v>
      </c>
      <c r="U85" s="161">
        <v>4049.43</v>
      </c>
      <c r="V85">
        <v>111658.71</v>
      </c>
    </row>
    <row r="86" spans="1:22" ht="15.75" thickBot="1" x14ac:dyDescent="0.3">
      <c r="A86" s="304" t="s">
        <v>172</v>
      </c>
      <c r="B86" s="210">
        <v>23036.080000000002</v>
      </c>
      <c r="C86" s="210">
        <v>23774.2</v>
      </c>
      <c r="D86" s="210">
        <v>7156.26</v>
      </c>
      <c r="E86" s="210"/>
      <c r="F86" s="661">
        <v>852.55</v>
      </c>
      <c r="G86" s="641">
        <f t="shared" si="23"/>
        <v>54819.090000000004</v>
      </c>
      <c r="H86" s="690"/>
      <c r="I86" s="207">
        <v>27100</v>
      </c>
      <c r="J86" s="210">
        <v>1262</v>
      </c>
      <c r="K86" s="210"/>
      <c r="L86" s="210">
        <v>1000</v>
      </c>
      <c r="M86" s="210">
        <v>2538.75</v>
      </c>
      <c r="N86" s="210">
        <v>9407.1200000000008</v>
      </c>
      <c r="O86" s="210"/>
      <c r="P86" s="211"/>
      <c r="Q86" s="211"/>
      <c r="R86" s="211"/>
      <c r="S86" s="655">
        <f t="shared" si="24"/>
        <v>41307.870000000003</v>
      </c>
      <c r="T86" s="657">
        <f t="shared" si="25"/>
        <v>96126.96</v>
      </c>
      <c r="U86" s="161">
        <v>4049.43</v>
      </c>
      <c r="V86">
        <v>157565.57</v>
      </c>
    </row>
    <row r="87" spans="1:22" ht="15.75" thickBot="1" x14ac:dyDescent="0.3">
      <c r="A87" s="644" t="s">
        <v>219</v>
      </c>
      <c r="B87" s="645">
        <f t="shared" ref="B87:N87" si="26">SUM(B84:B86)</f>
        <v>45161.380000000005</v>
      </c>
      <c r="C87" s="645">
        <f t="shared" si="26"/>
        <v>68535.28</v>
      </c>
      <c r="D87" s="645">
        <f t="shared" si="26"/>
        <v>20705.7</v>
      </c>
      <c r="E87" s="645">
        <f t="shared" si="26"/>
        <v>28912.5</v>
      </c>
      <c r="F87" s="662">
        <f t="shared" si="26"/>
        <v>2540.31</v>
      </c>
      <c r="G87" s="647">
        <f t="shared" si="26"/>
        <v>165855.16999999998</v>
      </c>
      <c r="H87" s="647"/>
      <c r="I87" s="648">
        <f t="shared" si="26"/>
        <v>81300</v>
      </c>
      <c r="J87" s="649">
        <f t="shared" si="26"/>
        <v>6578</v>
      </c>
      <c r="K87" s="645">
        <f t="shared" si="26"/>
        <v>250</v>
      </c>
      <c r="L87" s="645">
        <f t="shared" si="26"/>
        <v>1000</v>
      </c>
      <c r="M87" s="645">
        <f t="shared" si="26"/>
        <v>7627.25</v>
      </c>
      <c r="N87" s="645">
        <f t="shared" si="26"/>
        <v>28221.4</v>
      </c>
      <c r="O87" s="645">
        <f>SUM(O85:O86)</f>
        <v>1366.44</v>
      </c>
      <c r="P87" s="646"/>
      <c r="Q87" s="646"/>
      <c r="R87" s="646">
        <f>SUM(R85:R86)</f>
        <v>2100</v>
      </c>
      <c r="S87" s="656">
        <f>SUM(S84:S86)</f>
        <v>128443.09</v>
      </c>
      <c r="T87" s="658">
        <f>SUM(T84:T86)</f>
        <v>294298.26</v>
      </c>
      <c r="U87" s="19">
        <f t="shared" ref="U87" si="27">SUM(U84:U86)</f>
        <v>12148.289999999999</v>
      </c>
    </row>
    <row r="88" spans="1:22" ht="15.75" thickBot="1" x14ac:dyDescent="0.3">
      <c r="A88" s="650" t="s">
        <v>221</v>
      </c>
      <c r="B88" s="215"/>
      <c r="C88" s="215"/>
      <c r="D88" s="215"/>
      <c r="E88" s="215"/>
      <c r="F88" s="215"/>
      <c r="G88" s="216"/>
      <c r="H88" s="691"/>
      <c r="I88" s="651"/>
      <c r="J88" s="218"/>
      <c r="K88" s="652"/>
      <c r="L88" s="215"/>
      <c r="M88" s="215"/>
      <c r="N88" s="215"/>
      <c r="O88" s="215"/>
      <c r="P88" s="216"/>
      <c r="Q88" s="216"/>
      <c r="R88" s="342"/>
      <c r="S88" s="653"/>
      <c r="T88" s="654"/>
    </row>
    <row r="89" spans="1:22" x14ac:dyDescent="0.25">
      <c r="A89" s="189"/>
      <c r="B89" s="223"/>
      <c r="C89" s="223"/>
      <c r="D89" s="223"/>
      <c r="E89" s="223"/>
      <c r="F89" s="223"/>
      <c r="G89" s="223"/>
      <c r="H89" s="223"/>
      <c r="I89" s="224"/>
      <c r="J89" s="224"/>
      <c r="K89" s="224"/>
      <c r="L89" s="224"/>
      <c r="M89" s="224"/>
      <c r="N89" s="224"/>
      <c r="O89" s="224"/>
      <c r="P89" s="224"/>
      <c r="Q89" s="224"/>
      <c r="R89" s="10"/>
      <c r="S89" s="224"/>
      <c r="T89" s="224"/>
    </row>
    <row r="90" spans="1:22" ht="15.75" thickBot="1" x14ac:dyDescent="0.3">
      <c r="B90" t="s">
        <v>222</v>
      </c>
    </row>
    <row r="91" spans="1:22" ht="15.75" thickBot="1" x14ac:dyDescent="0.3">
      <c r="A91" s="411" t="s">
        <v>144</v>
      </c>
      <c r="B91" s="632" t="s">
        <v>216</v>
      </c>
      <c r="C91" s="632" t="s">
        <v>217</v>
      </c>
      <c r="D91" s="632" t="s">
        <v>8</v>
      </c>
      <c r="E91" s="632" t="s">
        <v>9</v>
      </c>
      <c r="F91" s="633" t="s">
        <v>10</v>
      </c>
      <c r="G91" s="632" t="s">
        <v>31</v>
      </c>
      <c r="H91" s="635"/>
      <c r="I91" s="634" t="s">
        <v>90</v>
      </c>
      <c r="J91" s="635" t="s">
        <v>91</v>
      </c>
      <c r="K91" s="632" t="s">
        <v>92</v>
      </c>
      <c r="L91" s="632" t="s">
        <v>93</v>
      </c>
      <c r="M91" s="632" t="s">
        <v>119</v>
      </c>
      <c r="N91" s="632" t="s">
        <v>95</v>
      </c>
      <c r="O91" s="636" t="s">
        <v>94</v>
      </c>
      <c r="P91" s="637" t="s">
        <v>218</v>
      </c>
      <c r="Q91" s="637"/>
      <c r="R91" s="638" t="s">
        <v>220</v>
      </c>
      <c r="S91" s="639" t="s">
        <v>31</v>
      </c>
      <c r="T91" s="640" t="s">
        <v>125</v>
      </c>
      <c r="U91" s="19" t="s">
        <v>123</v>
      </c>
    </row>
    <row r="92" spans="1:22" ht="15.75" thickBot="1" x14ac:dyDescent="0.3">
      <c r="A92" s="167" t="s">
        <v>87</v>
      </c>
      <c r="B92" s="161">
        <v>49347.18</v>
      </c>
      <c r="C92" s="161">
        <v>24757.96</v>
      </c>
      <c r="D92" s="161">
        <v>7156.26</v>
      </c>
      <c r="E92" s="161">
        <v>0</v>
      </c>
      <c r="F92" s="660">
        <v>719.61</v>
      </c>
      <c r="G92" s="641">
        <f>SUM(B92:F92)</f>
        <v>81981.009999999995</v>
      </c>
      <c r="H92" s="690"/>
      <c r="I92" s="207">
        <v>27100</v>
      </c>
      <c r="J92" s="161">
        <v>1000</v>
      </c>
      <c r="K92" s="161">
        <v>500</v>
      </c>
      <c r="L92" s="161">
        <v>1000</v>
      </c>
      <c r="M92" s="161">
        <v>2552.3000000000002</v>
      </c>
      <c r="N92" s="161">
        <v>9407.11</v>
      </c>
      <c r="O92" s="161"/>
      <c r="P92" s="206"/>
      <c r="Q92" s="206"/>
      <c r="R92" s="206"/>
      <c r="S92" s="655">
        <f>SUM(I92:R92)</f>
        <v>41559.410000000003</v>
      </c>
      <c r="T92" s="657">
        <f>G92+S92</f>
        <v>123540.42</v>
      </c>
      <c r="U92" s="161">
        <v>4049.43</v>
      </c>
      <c r="V92">
        <v>91644.23</v>
      </c>
    </row>
    <row r="93" spans="1:22" ht="15.75" thickBot="1" x14ac:dyDescent="0.3">
      <c r="A93" s="167" t="s">
        <v>88</v>
      </c>
      <c r="B93" s="161">
        <v>98204.65</v>
      </c>
      <c r="C93" s="161">
        <v>25331.82</v>
      </c>
      <c r="D93" s="161">
        <v>7156.26</v>
      </c>
      <c r="E93" s="161">
        <v>28912.5</v>
      </c>
      <c r="F93" s="660">
        <v>852.55</v>
      </c>
      <c r="G93" s="642">
        <f>SUM(B93:F93)</f>
        <v>160457.77999999997</v>
      </c>
      <c r="H93" s="207"/>
      <c r="I93" s="207">
        <v>27100</v>
      </c>
      <c r="J93" s="161">
        <v>2443</v>
      </c>
      <c r="K93" s="161">
        <v>0</v>
      </c>
      <c r="L93" s="161">
        <v>1000</v>
      </c>
      <c r="M93" s="161">
        <v>4463.3</v>
      </c>
      <c r="N93" s="161">
        <v>9407.1299999999992</v>
      </c>
      <c r="O93" s="161"/>
      <c r="P93" s="206"/>
      <c r="Q93" s="206"/>
      <c r="R93" s="206"/>
      <c r="S93" s="655">
        <f t="shared" ref="S93:S95" si="28">SUM(I93:R93)</f>
        <v>44413.43</v>
      </c>
      <c r="T93" s="657">
        <f t="shared" ref="T93:T94" si="29">G93+S93</f>
        <v>204871.20999999996</v>
      </c>
      <c r="U93" s="161">
        <v>4049.43</v>
      </c>
    </row>
    <row r="94" spans="1:22" ht="15.75" thickBot="1" x14ac:dyDescent="0.3">
      <c r="A94" s="167" t="s">
        <v>89</v>
      </c>
      <c r="B94" s="210">
        <v>130562.8</v>
      </c>
      <c r="C94" s="210">
        <v>27299.34</v>
      </c>
      <c r="D94" s="210">
        <v>7156.26</v>
      </c>
      <c r="E94" s="210">
        <v>28912.5</v>
      </c>
      <c r="F94" s="661"/>
      <c r="G94" s="643">
        <f>SUM(B94:F94)</f>
        <v>193930.90000000002</v>
      </c>
      <c r="H94" s="213"/>
      <c r="I94" s="213">
        <v>27100</v>
      </c>
      <c r="J94" s="210">
        <v>2595</v>
      </c>
      <c r="K94" s="210"/>
      <c r="L94" s="210">
        <v>3400</v>
      </c>
      <c r="M94" s="210"/>
      <c r="N94" s="210">
        <v>9407.14</v>
      </c>
      <c r="O94" s="210"/>
      <c r="P94" s="211"/>
      <c r="Q94" s="211"/>
      <c r="R94" s="211"/>
      <c r="S94" s="655">
        <f t="shared" si="28"/>
        <v>42502.14</v>
      </c>
      <c r="T94" s="657">
        <f t="shared" si="29"/>
        <v>236433.04000000004</v>
      </c>
      <c r="U94" s="161">
        <v>4049.41</v>
      </c>
    </row>
    <row r="95" spans="1:22" ht="15.75" thickBot="1" x14ac:dyDescent="0.3">
      <c r="A95" s="644" t="s">
        <v>219</v>
      </c>
      <c r="B95" s="645">
        <f t="shared" ref="B95:N95" si="30">SUM(B92:B94)</f>
        <v>278114.63</v>
      </c>
      <c r="C95" s="645">
        <f t="shared" si="30"/>
        <v>77389.119999999995</v>
      </c>
      <c r="D95" s="645">
        <f t="shared" si="30"/>
        <v>21468.78</v>
      </c>
      <c r="E95" s="645">
        <f t="shared" si="30"/>
        <v>57825</v>
      </c>
      <c r="F95" s="662">
        <f t="shared" si="30"/>
        <v>1572.1599999999999</v>
      </c>
      <c r="G95" s="647">
        <f>SUM(B95:F95)</f>
        <v>436369.69</v>
      </c>
      <c r="H95" s="647"/>
      <c r="I95" s="648">
        <f t="shared" si="30"/>
        <v>81300</v>
      </c>
      <c r="J95" s="649">
        <f t="shared" si="30"/>
        <v>6038</v>
      </c>
      <c r="K95" s="645">
        <f t="shared" si="30"/>
        <v>500</v>
      </c>
      <c r="L95" s="645">
        <f t="shared" si="30"/>
        <v>5400</v>
      </c>
      <c r="M95" s="645">
        <f t="shared" si="30"/>
        <v>7015.6</v>
      </c>
      <c r="N95" s="645">
        <f t="shared" si="30"/>
        <v>28221.379999999997</v>
      </c>
      <c r="O95" s="645">
        <v>0</v>
      </c>
      <c r="P95" s="646">
        <v>0</v>
      </c>
      <c r="Q95" s="646"/>
      <c r="R95" s="646">
        <v>0</v>
      </c>
      <c r="S95" s="655">
        <f t="shared" si="28"/>
        <v>128474.98000000001</v>
      </c>
      <c r="T95" s="657">
        <f>SUM(T92:T94)</f>
        <v>564844.66999999993</v>
      </c>
      <c r="U95" s="19">
        <f t="shared" ref="U95" si="31">SUM(U92:U94)</f>
        <v>12148.27</v>
      </c>
    </row>
    <row r="96" spans="1:22" ht="15.75" thickBot="1" x14ac:dyDescent="0.3">
      <c r="A96" s="675" t="s">
        <v>227</v>
      </c>
      <c r="B96" s="676">
        <f>B73+B79+B87+B95</f>
        <v>917104</v>
      </c>
      <c r="C96" s="676">
        <f t="shared" ref="C96:P96" si="32">C95+C87+C79+C73</f>
        <v>283612.07999999996</v>
      </c>
      <c r="D96" s="676">
        <f t="shared" si="32"/>
        <v>82012.929999999993</v>
      </c>
      <c r="E96" s="676">
        <f t="shared" si="32"/>
        <v>142507.5</v>
      </c>
      <c r="F96" s="676">
        <f t="shared" si="32"/>
        <v>10329.049999999999</v>
      </c>
      <c r="G96" s="677">
        <f t="shared" si="32"/>
        <v>1435565.5599999998</v>
      </c>
      <c r="H96" s="692"/>
      <c r="I96" s="678">
        <f t="shared" si="32"/>
        <v>325200</v>
      </c>
      <c r="J96" s="679">
        <f t="shared" si="32"/>
        <v>21009</v>
      </c>
      <c r="K96" s="680">
        <f t="shared" si="32"/>
        <v>1250</v>
      </c>
      <c r="L96" s="676">
        <f t="shared" si="32"/>
        <v>7950</v>
      </c>
      <c r="M96" s="676">
        <f t="shared" si="32"/>
        <v>28998.21</v>
      </c>
      <c r="N96" s="676">
        <f t="shared" si="32"/>
        <v>112885.54999999999</v>
      </c>
      <c r="O96" s="676">
        <f t="shared" si="32"/>
        <v>156927.38</v>
      </c>
      <c r="P96" s="677">
        <f t="shared" si="32"/>
        <v>399402.07</v>
      </c>
      <c r="Q96" s="677"/>
      <c r="R96" s="681">
        <v>2100</v>
      </c>
      <c r="S96" s="682">
        <f>S95+S87+R79+R73</f>
        <v>1489660.8399999999</v>
      </c>
      <c r="T96" s="683">
        <f>T95+T87+R79+R73</f>
        <v>2091885.6999999997</v>
      </c>
    </row>
    <row r="97" spans="1:20" x14ac:dyDescent="0.25">
      <c r="A97" s="663"/>
      <c r="B97" s="664">
        <f>B95+B87+B79+B73</f>
        <v>917104</v>
      </c>
      <c r="C97" s="664"/>
      <c r="D97" s="223"/>
      <c r="E97" s="223"/>
      <c r="F97" s="223"/>
      <c r="G97" s="223"/>
      <c r="H97" s="223"/>
      <c r="I97" s="223"/>
      <c r="J97" s="663"/>
      <c r="K97" s="665"/>
      <c r="L97" s="664"/>
      <c r="M97" s="664"/>
      <c r="N97" s="664"/>
      <c r="O97" s="664"/>
      <c r="P97" s="666"/>
      <c r="Q97" s="666"/>
      <c r="R97" s="667"/>
      <c r="S97" s="9"/>
      <c r="T97" s="9"/>
    </row>
    <row r="98" spans="1:20" x14ac:dyDescent="0.25">
      <c r="A98" s="663"/>
      <c r="B98" s="664"/>
      <c r="C98" s="664"/>
      <c r="D98" s="223"/>
      <c r="E98" s="223"/>
      <c r="F98" s="223"/>
      <c r="G98" s="223"/>
      <c r="H98" s="223"/>
      <c r="I98" s="223"/>
      <c r="J98" s="663"/>
      <c r="K98" s="665"/>
      <c r="L98" s="664"/>
      <c r="M98" s="664"/>
      <c r="N98" s="664"/>
      <c r="O98" s="664"/>
      <c r="P98" s="666"/>
      <c r="Q98" s="666"/>
      <c r="R98" s="667"/>
      <c r="S98" s="9"/>
      <c r="T98" s="9"/>
    </row>
    <row r="99" spans="1:20" x14ac:dyDescent="0.25">
      <c r="A99" s="454"/>
      <c r="B99" s="1"/>
      <c r="C99" s="454"/>
      <c r="D99" s="455" t="s">
        <v>170</v>
      </c>
      <c r="E99" s="7"/>
      <c r="F99" s="7"/>
      <c r="G99" s="7"/>
      <c r="H99" s="7"/>
      <c r="I99" s="1"/>
      <c r="J99" s="1"/>
      <c r="K99" s="2"/>
      <c r="L99" s="1"/>
      <c r="M99" s="1"/>
      <c r="N99" s="1"/>
      <c r="O99" s="1"/>
      <c r="P99" s="1"/>
      <c r="Q99" s="1"/>
      <c r="R99" s="1"/>
      <c r="S99" s="1"/>
    </row>
    <row r="100" spans="1:20" x14ac:dyDescent="0.25">
      <c r="A100" s="454" t="s">
        <v>74</v>
      </c>
      <c r="B100" s="1" t="s">
        <v>5</v>
      </c>
      <c r="C100" s="454" t="s">
        <v>77</v>
      </c>
      <c r="D100" s="1" t="s">
        <v>6</v>
      </c>
      <c r="E100" s="1" t="s">
        <v>7</v>
      </c>
      <c r="F100" s="1" t="s">
        <v>75</v>
      </c>
      <c r="G100" s="2" t="s">
        <v>8</v>
      </c>
      <c r="H100" s="2"/>
      <c r="I100" s="1" t="s">
        <v>41</v>
      </c>
      <c r="J100" s="1" t="s">
        <v>10</v>
      </c>
      <c r="K100" s="2" t="s">
        <v>72</v>
      </c>
      <c r="L100" s="1" t="s">
        <v>12</v>
      </c>
      <c r="M100" s="1" t="s">
        <v>13</v>
      </c>
      <c r="N100" s="1" t="s">
        <v>14</v>
      </c>
      <c r="O100" s="1" t="s">
        <v>13</v>
      </c>
      <c r="P100" s="1" t="s">
        <v>126</v>
      </c>
      <c r="Q100" s="1"/>
      <c r="R100" s="1" t="s">
        <v>2</v>
      </c>
      <c r="S100" s="1" t="s">
        <v>100</v>
      </c>
    </row>
    <row r="101" spans="1:20" x14ac:dyDescent="0.25">
      <c r="A101" s="161" t="s">
        <v>78</v>
      </c>
      <c r="B101" s="2">
        <v>74177.600000000006</v>
      </c>
      <c r="C101" s="2">
        <v>2516.7399999999998</v>
      </c>
      <c r="D101" s="2">
        <v>11065.5</v>
      </c>
      <c r="E101" s="2">
        <v>19838.830000000002</v>
      </c>
      <c r="F101" s="2">
        <v>6717.43</v>
      </c>
      <c r="G101" s="2">
        <v>6397.56</v>
      </c>
      <c r="H101" s="2"/>
      <c r="I101" s="2">
        <v>16362.75</v>
      </c>
      <c r="J101" s="2">
        <v>738.56</v>
      </c>
      <c r="K101" s="2">
        <v>49169.15</v>
      </c>
      <c r="L101" s="2">
        <f t="shared" ref="L101:L103" si="33">SUM(B101:K101)</f>
        <v>186984.12</v>
      </c>
      <c r="M101" s="2">
        <v>483678.22</v>
      </c>
      <c r="N101" s="2">
        <v>207587.33</v>
      </c>
      <c r="O101" s="2">
        <v>463075.01</v>
      </c>
      <c r="P101" s="161">
        <v>1000</v>
      </c>
      <c r="Q101" s="161"/>
      <c r="R101" s="161">
        <v>97</v>
      </c>
      <c r="S101" s="161">
        <v>117</v>
      </c>
    </row>
    <row r="102" spans="1:20" x14ac:dyDescent="0.25">
      <c r="A102" s="161" t="s">
        <v>79</v>
      </c>
      <c r="B102" s="19">
        <v>0</v>
      </c>
      <c r="C102" s="19">
        <v>0</v>
      </c>
      <c r="D102" s="19">
        <v>12798.52</v>
      </c>
      <c r="E102" s="19">
        <v>19618.8</v>
      </c>
      <c r="F102" s="19">
        <v>2945.91</v>
      </c>
      <c r="G102" s="19">
        <v>6396.78</v>
      </c>
      <c r="H102" s="19"/>
      <c r="I102" s="19">
        <v>16780.96</v>
      </c>
      <c r="J102" s="19">
        <v>847.74</v>
      </c>
      <c r="K102" s="19">
        <v>49169.15</v>
      </c>
      <c r="L102" s="19">
        <f t="shared" si="33"/>
        <v>108557.85999999999</v>
      </c>
      <c r="M102" s="19">
        <v>463075.01</v>
      </c>
      <c r="N102" s="19">
        <v>135567.60999999999</v>
      </c>
      <c r="O102" s="2">
        <v>436065.26</v>
      </c>
      <c r="P102" s="161">
        <v>1000</v>
      </c>
      <c r="Q102" s="161"/>
      <c r="R102" s="161">
        <v>97</v>
      </c>
      <c r="S102" s="161">
        <v>118</v>
      </c>
    </row>
    <row r="103" spans="1:20" x14ac:dyDescent="0.25">
      <c r="A103" s="161" t="s">
        <v>80</v>
      </c>
      <c r="B103" s="19">
        <v>74177.600000000006</v>
      </c>
      <c r="C103" s="19">
        <v>5960.7</v>
      </c>
      <c r="D103" s="19">
        <v>13705.98</v>
      </c>
      <c r="E103" s="19">
        <v>21212.53</v>
      </c>
      <c r="F103" s="19">
        <v>1589.52</v>
      </c>
      <c r="G103" s="19">
        <v>6397.62</v>
      </c>
      <c r="H103" s="19"/>
      <c r="I103" s="19">
        <v>16272.9</v>
      </c>
      <c r="J103" s="19">
        <v>662.3</v>
      </c>
      <c r="K103" s="19">
        <v>49169.15</v>
      </c>
      <c r="L103" s="19">
        <f t="shared" si="33"/>
        <v>189148.3</v>
      </c>
      <c r="M103" s="19">
        <v>436065.26</v>
      </c>
      <c r="N103" s="19">
        <v>162804.45000000001</v>
      </c>
      <c r="O103" s="2">
        <v>462409.11</v>
      </c>
      <c r="P103" s="161">
        <v>1000</v>
      </c>
      <c r="Q103" s="161"/>
      <c r="R103" s="161">
        <v>95</v>
      </c>
      <c r="S103" s="161">
        <v>118</v>
      </c>
    </row>
    <row r="104" spans="1:20" x14ac:dyDescent="0.25">
      <c r="A104" s="7"/>
      <c r="B104" s="168">
        <f t="shared" ref="B104:L104" si="34">SUM(B101:B103)</f>
        <v>148355.20000000001</v>
      </c>
      <c r="C104" s="168">
        <f t="shared" si="34"/>
        <v>8477.4399999999987</v>
      </c>
      <c r="D104" s="168">
        <f t="shared" si="34"/>
        <v>37570</v>
      </c>
      <c r="E104" s="168">
        <f t="shared" si="34"/>
        <v>60670.16</v>
      </c>
      <c r="F104" s="168">
        <f t="shared" si="34"/>
        <v>11252.86</v>
      </c>
      <c r="G104" s="168">
        <f t="shared" si="34"/>
        <v>19191.96</v>
      </c>
      <c r="H104" s="168"/>
      <c r="I104" s="168">
        <f t="shared" si="34"/>
        <v>49416.61</v>
      </c>
      <c r="J104" s="168">
        <f t="shared" si="34"/>
        <v>2248.6</v>
      </c>
      <c r="K104" s="168">
        <f t="shared" si="34"/>
        <v>147507.45000000001</v>
      </c>
      <c r="L104" s="168">
        <f t="shared" si="34"/>
        <v>484690.27999999997</v>
      </c>
      <c r="M104" s="168"/>
      <c r="N104" s="168">
        <f>SUM(N101:N103)</f>
        <v>505959.38999999996</v>
      </c>
      <c r="O104" s="168"/>
      <c r="P104" s="168">
        <f>SUM(P101:P103)</f>
        <v>3000</v>
      </c>
      <c r="Q104" s="168"/>
      <c r="R104" s="453"/>
      <c r="S104" s="453">
        <f>SUM(S101:S103)</f>
        <v>353</v>
      </c>
    </row>
    <row r="105" spans="1:20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7" spans="1:20" x14ac:dyDescent="0.25">
      <c r="E107" s="16" t="s">
        <v>169</v>
      </c>
    </row>
    <row r="109" spans="1:20" x14ac:dyDescent="0.25">
      <c r="A109" s="30" t="s">
        <v>74</v>
      </c>
      <c r="B109" s="31" t="s">
        <v>5</v>
      </c>
      <c r="C109" s="30" t="s">
        <v>174</v>
      </c>
      <c r="D109" s="31" t="s">
        <v>6</v>
      </c>
      <c r="E109" s="31" t="s">
        <v>7</v>
      </c>
      <c r="F109" s="1" t="s">
        <v>75</v>
      </c>
      <c r="G109" s="32" t="s">
        <v>8</v>
      </c>
      <c r="H109" s="32"/>
      <c r="I109" s="31" t="s">
        <v>41</v>
      </c>
      <c r="J109" s="31" t="s">
        <v>10</v>
      </c>
      <c r="K109" s="32" t="s">
        <v>72</v>
      </c>
      <c r="L109" s="31" t="s">
        <v>12</v>
      </c>
      <c r="M109" s="31" t="s">
        <v>13</v>
      </c>
      <c r="N109" s="31" t="s">
        <v>14</v>
      </c>
      <c r="O109" s="31" t="s">
        <v>13</v>
      </c>
      <c r="P109" s="31" t="s">
        <v>126</v>
      </c>
      <c r="Q109" s="31"/>
      <c r="R109" s="31" t="s">
        <v>2</v>
      </c>
      <c r="S109" s="31" t="s">
        <v>100</v>
      </c>
    </row>
    <row r="110" spans="1:20" x14ac:dyDescent="0.25">
      <c r="A110" s="17" t="s">
        <v>81</v>
      </c>
      <c r="B110" s="19">
        <v>74177.600000000006</v>
      </c>
      <c r="C110" s="19">
        <v>5960.7</v>
      </c>
      <c r="D110" s="19">
        <v>12292.28</v>
      </c>
      <c r="E110" s="19">
        <v>19914.75</v>
      </c>
      <c r="F110" s="19">
        <v>4193.68</v>
      </c>
      <c r="G110" s="19">
        <v>6397.56</v>
      </c>
      <c r="H110" s="19"/>
      <c r="I110" s="19">
        <v>16598.060000000001</v>
      </c>
      <c r="J110" s="19">
        <v>2074.3200000000002</v>
      </c>
      <c r="K110" s="19">
        <v>49169.15</v>
      </c>
      <c r="L110" s="19">
        <f>SUM(B110:K110)</f>
        <v>190778.1</v>
      </c>
      <c r="M110" s="19">
        <v>462409.11</v>
      </c>
      <c r="N110" s="19">
        <v>188346.62</v>
      </c>
      <c r="O110" s="2">
        <v>464840.59</v>
      </c>
      <c r="P110" s="161">
        <v>1000</v>
      </c>
      <c r="Q110" s="161"/>
      <c r="R110" s="161">
        <v>95</v>
      </c>
      <c r="S110" s="161">
        <v>116</v>
      </c>
    </row>
    <row r="111" spans="1:20" x14ac:dyDescent="0.25">
      <c r="A111" s="17" t="s">
        <v>82</v>
      </c>
      <c r="B111" s="19">
        <v>74177.600000000006</v>
      </c>
      <c r="C111" s="19">
        <v>5960.7</v>
      </c>
      <c r="D111" s="19">
        <v>12425.59</v>
      </c>
      <c r="E111" s="19">
        <v>19420.84</v>
      </c>
      <c r="F111" s="19">
        <v>2355.14</v>
      </c>
      <c r="G111" s="19">
        <v>6397.45</v>
      </c>
      <c r="H111" s="19"/>
      <c r="I111" s="19">
        <v>15499.92</v>
      </c>
      <c r="J111" s="19">
        <v>749.72</v>
      </c>
      <c r="K111" s="19">
        <v>49169.15</v>
      </c>
      <c r="L111" s="19">
        <f t="shared" ref="L111:L112" si="35">SUM(B111:K111)</f>
        <v>186156.11</v>
      </c>
      <c r="M111" s="19">
        <v>464840.59</v>
      </c>
      <c r="N111" s="19">
        <v>159416.98000000001</v>
      </c>
      <c r="O111" s="19">
        <v>491579.78</v>
      </c>
      <c r="P111" s="161">
        <v>1000</v>
      </c>
      <c r="Q111" s="161"/>
      <c r="R111" s="161">
        <v>95</v>
      </c>
      <c r="S111" s="161">
        <v>115</v>
      </c>
    </row>
    <row r="112" spans="1:20" x14ac:dyDescent="0.25">
      <c r="A112" s="17" t="s">
        <v>83</v>
      </c>
      <c r="B112" s="161">
        <v>74177.600000000006</v>
      </c>
      <c r="C112" s="19">
        <v>5960.7</v>
      </c>
      <c r="D112" s="161">
        <v>10715.24</v>
      </c>
      <c r="E112" s="161">
        <v>18046.98</v>
      </c>
      <c r="F112" s="161">
        <v>1884.58</v>
      </c>
      <c r="G112" s="161">
        <v>6460.68</v>
      </c>
      <c r="H112" s="161"/>
      <c r="I112" s="161">
        <v>1645.56</v>
      </c>
      <c r="J112" s="161">
        <v>1220.74</v>
      </c>
      <c r="K112" s="19">
        <v>49169.15</v>
      </c>
      <c r="L112" s="161">
        <f t="shared" si="35"/>
        <v>169281.23</v>
      </c>
      <c r="M112" s="161">
        <v>491579.78</v>
      </c>
      <c r="N112" s="161">
        <v>186252.62</v>
      </c>
      <c r="O112" s="19">
        <f>L112+M112-N112</f>
        <v>474608.39</v>
      </c>
      <c r="P112" s="161">
        <v>1000</v>
      </c>
      <c r="Q112" s="161"/>
      <c r="R112" s="161">
        <v>95</v>
      </c>
      <c r="S112" s="161">
        <v>101</v>
      </c>
    </row>
    <row r="113" spans="1:20" x14ac:dyDescent="0.25">
      <c r="A113" s="441" t="s">
        <v>146</v>
      </c>
      <c r="B113" s="442">
        <f t="shared" ref="B113:L113" si="36">SUM(B110:B112)</f>
        <v>222532.80000000002</v>
      </c>
      <c r="C113" s="442">
        <f t="shared" si="36"/>
        <v>17882.099999999999</v>
      </c>
      <c r="D113" s="442">
        <f t="shared" si="36"/>
        <v>35433.11</v>
      </c>
      <c r="E113" s="442">
        <f t="shared" si="36"/>
        <v>57382.569999999992</v>
      </c>
      <c r="F113" s="442">
        <f t="shared" si="36"/>
        <v>8433.4</v>
      </c>
      <c r="G113" s="442">
        <f t="shared" si="36"/>
        <v>19255.690000000002</v>
      </c>
      <c r="H113" s="442"/>
      <c r="I113" s="442">
        <f t="shared" si="36"/>
        <v>33743.54</v>
      </c>
      <c r="J113" s="442">
        <f t="shared" si="36"/>
        <v>4044.7799999999997</v>
      </c>
      <c r="K113" s="442">
        <f t="shared" si="36"/>
        <v>147507.45000000001</v>
      </c>
      <c r="L113" s="442">
        <f t="shared" si="36"/>
        <v>546215.43999999994</v>
      </c>
      <c r="M113" s="442"/>
      <c r="N113" s="442">
        <f>SUM(N110:N112)</f>
        <v>534016.22</v>
      </c>
      <c r="O113" s="192"/>
      <c r="P113" s="442">
        <f>SUM(P110:P112)</f>
        <v>3000</v>
      </c>
      <c r="Q113" s="442"/>
      <c r="R113" s="442"/>
      <c r="S113" s="442">
        <f>SUM(S110:S112)</f>
        <v>332</v>
      </c>
    </row>
    <row r="114" spans="1:20" x14ac:dyDescent="0.25">
      <c r="B114" s="452"/>
    </row>
    <row r="115" spans="1:20" x14ac:dyDescent="0.25">
      <c r="B115" s="452"/>
    </row>
    <row r="116" spans="1:20" x14ac:dyDescent="0.25">
      <c r="A116" t="s">
        <v>31</v>
      </c>
      <c r="B116" s="168">
        <f t="shared" ref="B116:L116" si="37">B104+B113</f>
        <v>370888</v>
      </c>
      <c r="C116" s="168">
        <f t="shared" si="37"/>
        <v>26359.539999999997</v>
      </c>
      <c r="D116" s="168">
        <f t="shared" si="37"/>
        <v>73003.11</v>
      </c>
      <c r="E116" s="168">
        <f t="shared" si="37"/>
        <v>118052.73</v>
      </c>
      <c r="F116" s="168">
        <f t="shared" si="37"/>
        <v>19686.260000000002</v>
      </c>
      <c r="G116" s="168">
        <f t="shared" si="37"/>
        <v>38447.65</v>
      </c>
      <c r="H116" s="168"/>
      <c r="I116" s="168">
        <f t="shared" si="37"/>
        <v>83160.149999999994</v>
      </c>
      <c r="J116" s="168">
        <f t="shared" si="37"/>
        <v>6293.3799999999992</v>
      </c>
      <c r="K116" s="168">
        <f t="shared" si="37"/>
        <v>295014.90000000002</v>
      </c>
      <c r="L116" s="168">
        <f t="shared" si="37"/>
        <v>1030905.72</v>
      </c>
      <c r="M116" s="19"/>
      <c r="N116" s="168">
        <f>N104+N113</f>
        <v>1039975.6099999999</v>
      </c>
      <c r="O116" s="19"/>
      <c r="P116" s="168">
        <f>P104+P113</f>
        <v>6000</v>
      </c>
      <c r="Q116" s="168"/>
      <c r="R116" s="453"/>
      <c r="S116" s="19">
        <f>S104+S113</f>
        <v>685</v>
      </c>
    </row>
    <row r="118" spans="1:20" x14ac:dyDescent="0.25">
      <c r="F118" s="16" t="s">
        <v>214</v>
      </c>
    </row>
    <row r="119" spans="1:20" x14ac:dyDescent="0.25">
      <c r="A119" s="30" t="s">
        <v>74</v>
      </c>
      <c r="B119" s="31" t="s">
        <v>5</v>
      </c>
      <c r="C119" s="30" t="s">
        <v>77</v>
      </c>
      <c r="D119" s="31" t="s">
        <v>6</v>
      </c>
      <c r="E119" s="31" t="s">
        <v>7</v>
      </c>
      <c r="F119" s="1" t="s">
        <v>75</v>
      </c>
      <c r="G119" s="32" t="s">
        <v>8</v>
      </c>
      <c r="H119" s="32"/>
      <c r="I119" s="31" t="s">
        <v>41</v>
      </c>
      <c r="J119" s="31" t="s">
        <v>10</v>
      </c>
      <c r="K119" s="32" t="s">
        <v>72</v>
      </c>
      <c r="L119" s="31" t="s">
        <v>12</v>
      </c>
      <c r="M119" s="31" t="s">
        <v>13</v>
      </c>
      <c r="N119" s="31" t="s">
        <v>14</v>
      </c>
      <c r="O119" s="31" t="s">
        <v>13</v>
      </c>
      <c r="P119" s="31" t="s">
        <v>126</v>
      </c>
      <c r="Q119" s="31"/>
      <c r="R119" s="31" t="s">
        <v>225</v>
      </c>
      <c r="S119" s="31" t="s">
        <v>100</v>
      </c>
    </row>
    <row r="120" spans="1:20" x14ac:dyDescent="0.25">
      <c r="A120" s="17" t="s">
        <v>173</v>
      </c>
      <c r="B120" s="161">
        <v>76183.34</v>
      </c>
      <c r="C120" s="19">
        <v>5960.7</v>
      </c>
      <c r="D120" s="19">
        <v>8647.5</v>
      </c>
      <c r="E120" s="19">
        <v>16434.669999999998</v>
      </c>
      <c r="F120" s="19">
        <v>6066.67</v>
      </c>
      <c r="G120" s="19">
        <v>6460.16</v>
      </c>
      <c r="H120" s="19"/>
      <c r="I120" s="19">
        <v>13969.98</v>
      </c>
      <c r="J120" s="19">
        <v>1112.5</v>
      </c>
      <c r="K120" s="19">
        <v>51129.56</v>
      </c>
      <c r="L120" s="19">
        <f>SUM(B120:K120)</f>
        <v>185965.08</v>
      </c>
      <c r="M120" s="19">
        <v>474608.38</v>
      </c>
      <c r="N120" s="19">
        <v>173142.47</v>
      </c>
      <c r="O120" s="2">
        <v>487430.99</v>
      </c>
      <c r="P120" s="161">
        <v>1000</v>
      </c>
      <c r="Q120" s="161"/>
      <c r="R120" s="161">
        <v>94</v>
      </c>
      <c r="S120" s="161">
        <v>103</v>
      </c>
    </row>
    <row r="121" spans="1:20" x14ac:dyDescent="0.25">
      <c r="A121" s="17" t="s">
        <v>85</v>
      </c>
      <c r="B121" s="161">
        <v>76183.34</v>
      </c>
      <c r="C121" s="19">
        <v>5960.7</v>
      </c>
      <c r="D121" s="19">
        <v>10541.99</v>
      </c>
      <c r="E121" s="19">
        <v>19822.57</v>
      </c>
      <c r="F121" s="19">
        <v>2357.79</v>
      </c>
      <c r="G121" s="19">
        <v>6335.22</v>
      </c>
      <c r="H121" s="19"/>
      <c r="I121" s="19">
        <v>14420.89</v>
      </c>
      <c r="J121" s="19">
        <v>815.77</v>
      </c>
      <c r="K121" s="19">
        <v>51129.56</v>
      </c>
      <c r="L121" s="19">
        <f>SUM(B121:K121)</f>
        <v>187567.83</v>
      </c>
      <c r="M121" s="19">
        <v>487431</v>
      </c>
      <c r="N121" s="19">
        <v>176248.18</v>
      </c>
      <c r="O121" s="2">
        <f>L121+M121-N121</f>
        <v>498750.64999999997</v>
      </c>
      <c r="P121" s="161">
        <v>0</v>
      </c>
      <c r="Q121" s="161"/>
      <c r="R121" s="161">
        <v>95</v>
      </c>
      <c r="S121" s="161">
        <v>102</v>
      </c>
    </row>
    <row r="122" spans="1:20" x14ac:dyDescent="0.25">
      <c r="A122" s="17" t="s">
        <v>172</v>
      </c>
      <c r="B122" s="161">
        <v>76183.34</v>
      </c>
      <c r="C122" s="19">
        <v>5960.7</v>
      </c>
      <c r="D122" s="161">
        <v>12213.54</v>
      </c>
      <c r="E122" s="161">
        <v>19371.759999999998</v>
      </c>
      <c r="F122" s="161">
        <v>4402.95</v>
      </c>
      <c r="G122" s="161">
        <v>7966.56</v>
      </c>
      <c r="H122" s="161"/>
      <c r="I122" s="161">
        <v>2885.57</v>
      </c>
      <c r="J122" s="161">
        <v>997.4</v>
      </c>
      <c r="K122" s="19">
        <v>51129.56</v>
      </c>
      <c r="L122" s="161">
        <f>SUM(B122:K122)</f>
        <v>181111.37999999998</v>
      </c>
      <c r="M122" s="161">
        <v>498750.65</v>
      </c>
      <c r="N122" s="161">
        <v>202035.73</v>
      </c>
      <c r="O122" s="2">
        <f>L122+M122-N122</f>
        <v>477826.30000000005</v>
      </c>
      <c r="P122" s="161">
        <v>0</v>
      </c>
      <c r="Q122" s="161"/>
      <c r="R122" s="161">
        <v>96</v>
      </c>
      <c r="S122" s="161">
        <v>112</v>
      </c>
    </row>
    <row r="123" spans="1:20" x14ac:dyDescent="0.25">
      <c r="A123" s="441" t="s">
        <v>146</v>
      </c>
      <c r="B123" s="163">
        <f t="shared" ref="B123:K123" si="38">SUM(B120:B122)</f>
        <v>228550.02</v>
      </c>
      <c r="C123" s="163">
        <f t="shared" si="38"/>
        <v>17882.099999999999</v>
      </c>
      <c r="D123" s="163">
        <f t="shared" si="38"/>
        <v>31403.03</v>
      </c>
      <c r="E123" s="163">
        <f t="shared" si="38"/>
        <v>55629</v>
      </c>
      <c r="F123" s="163">
        <f t="shared" si="38"/>
        <v>12827.41</v>
      </c>
      <c r="G123" s="163">
        <f t="shared" si="38"/>
        <v>20761.940000000002</v>
      </c>
      <c r="H123" s="163"/>
      <c r="I123" s="163">
        <f t="shared" si="38"/>
        <v>31276.44</v>
      </c>
      <c r="J123" s="163">
        <f t="shared" si="38"/>
        <v>2925.67</v>
      </c>
      <c r="K123" s="163">
        <f t="shared" si="38"/>
        <v>153388.68</v>
      </c>
      <c r="L123" s="163">
        <f>SUM(B123:K123)</f>
        <v>554644.29</v>
      </c>
      <c r="M123" s="163"/>
      <c r="N123" s="163">
        <f>SUM(N120:N122)</f>
        <v>551426.38</v>
      </c>
      <c r="O123" s="487"/>
      <c r="P123" s="163">
        <f>SUM(P120:P122)</f>
        <v>1000</v>
      </c>
      <c r="Q123" s="163"/>
      <c r="R123" s="163"/>
      <c r="S123" s="163">
        <f>SUM(S120:S122)</f>
        <v>317</v>
      </c>
    </row>
    <row r="124" spans="1:2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x14ac:dyDescent="0.25">
      <c r="A125" s="6"/>
      <c r="B125" s="6"/>
      <c r="C125" s="6"/>
      <c r="D125" s="6"/>
      <c r="E125" s="6"/>
      <c r="F125" s="4"/>
      <c r="G125" s="6"/>
      <c r="H125" s="6"/>
      <c r="I125" s="4"/>
      <c r="J125" s="6"/>
      <c r="K125" s="6"/>
      <c r="L125" s="6"/>
      <c r="M125" s="6"/>
      <c r="N125" s="6"/>
      <c r="O125" s="4"/>
      <c r="P125" s="4"/>
      <c r="Q125" s="4"/>
      <c r="R125" s="6"/>
      <c r="S125" s="6"/>
      <c r="T125" s="6"/>
    </row>
    <row r="126" spans="1:20" x14ac:dyDescent="0.25">
      <c r="F126" s="16" t="s">
        <v>223</v>
      </c>
      <c r="T126" s="659"/>
    </row>
    <row r="127" spans="1:20" x14ac:dyDescent="0.25">
      <c r="A127" s="30" t="s">
        <v>74</v>
      </c>
      <c r="B127" s="31" t="s">
        <v>5</v>
      </c>
      <c r="C127" s="30" t="s">
        <v>77</v>
      </c>
      <c r="D127" s="31" t="s">
        <v>6</v>
      </c>
      <c r="E127" s="31" t="s">
        <v>7</v>
      </c>
      <c r="F127" s="1" t="s">
        <v>75</v>
      </c>
      <c r="G127" s="32" t="s">
        <v>8</v>
      </c>
      <c r="H127" s="32"/>
      <c r="I127" s="31" t="s">
        <v>41</v>
      </c>
      <c r="J127" s="31" t="s">
        <v>10</v>
      </c>
      <c r="K127" s="32" t="s">
        <v>72</v>
      </c>
      <c r="L127" s="31" t="s">
        <v>12</v>
      </c>
      <c r="M127" s="31" t="s">
        <v>13</v>
      </c>
      <c r="N127" s="31" t="s">
        <v>14</v>
      </c>
      <c r="O127" s="31" t="s">
        <v>13</v>
      </c>
      <c r="P127" s="31" t="s">
        <v>126</v>
      </c>
      <c r="Q127" s="31"/>
      <c r="R127" s="31" t="s">
        <v>2</v>
      </c>
      <c r="S127" s="31" t="s">
        <v>100</v>
      </c>
      <c r="T127" s="659"/>
    </row>
    <row r="128" spans="1:20" x14ac:dyDescent="0.25">
      <c r="A128" s="17" t="s">
        <v>87</v>
      </c>
      <c r="B128" s="161">
        <v>76932.77</v>
      </c>
      <c r="C128" s="19">
        <v>5960.7</v>
      </c>
      <c r="D128" s="19">
        <v>13015.32</v>
      </c>
      <c r="E128" s="19">
        <v>20642.55</v>
      </c>
      <c r="F128" s="19">
        <v>4114.22</v>
      </c>
      <c r="G128" s="19">
        <v>7966.32</v>
      </c>
      <c r="H128" s="19"/>
      <c r="I128" s="19">
        <v>2827.25</v>
      </c>
      <c r="J128" s="19">
        <v>844.56</v>
      </c>
      <c r="K128" s="19">
        <v>51129.56</v>
      </c>
      <c r="L128" s="19">
        <f>SUM(B128:K128)</f>
        <v>183433.25</v>
      </c>
      <c r="M128" s="19">
        <v>477826.31</v>
      </c>
      <c r="N128" s="19">
        <v>186224.48</v>
      </c>
      <c r="O128" s="2">
        <f>L128+M128-N128</f>
        <v>475035.08000000007</v>
      </c>
      <c r="P128" s="161">
        <v>0</v>
      </c>
      <c r="Q128" s="161"/>
      <c r="R128" s="161">
        <v>96</v>
      </c>
      <c r="S128" s="161">
        <v>114</v>
      </c>
      <c r="T128" s="659"/>
    </row>
    <row r="129" spans="1:20" x14ac:dyDescent="0.25">
      <c r="A129" s="17" t="s">
        <v>224</v>
      </c>
      <c r="B129" s="161">
        <v>76932.77</v>
      </c>
      <c r="C129" s="161">
        <v>5960.7</v>
      </c>
      <c r="D129" s="161">
        <v>13467.39</v>
      </c>
      <c r="E129" s="161">
        <v>19290.8</v>
      </c>
      <c r="F129" s="161">
        <v>6040.2</v>
      </c>
      <c r="G129" s="161">
        <v>7219.62</v>
      </c>
      <c r="H129" s="19"/>
      <c r="I129" s="161">
        <v>15761.57</v>
      </c>
      <c r="J129" s="161">
        <v>1019.4</v>
      </c>
      <c r="K129" s="161">
        <v>51129.56</v>
      </c>
      <c r="L129" s="19">
        <f>SUM(B129:K129)</f>
        <v>196822.00999999998</v>
      </c>
      <c r="M129" s="161">
        <v>475035.09</v>
      </c>
      <c r="N129" s="161">
        <v>186211.13</v>
      </c>
      <c r="O129" s="161">
        <f>L129+M129-N129</f>
        <v>485645.97</v>
      </c>
      <c r="P129" s="161"/>
      <c r="Q129" s="161"/>
      <c r="R129" s="161">
        <v>96</v>
      </c>
      <c r="S129" s="161">
        <v>113</v>
      </c>
      <c r="T129" s="659"/>
    </row>
    <row r="130" spans="1:20" x14ac:dyDescent="0.25">
      <c r="A130" s="17" t="s">
        <v>89</v>
      </c>
      <c r="B130" s="161">
        <v>0</v>
      </c>
      <c r="C130" s="161">
        <v>5960.7</v>
      </c>
      <c r="D130" s="161">
        <v>13315.64</v>
      </c>
      <c r="E130" s="161">
        <v>18949.55</v>
      </c>
      <c r="F130" s="161">
        <v>8339.77</v>
      </c>
      <c r="G130" s="161">
        <v>7156.29</v>
      </c>
      <c r="H130" s="161"/>
      <c r="I130" s="161">
        <v>16290.27</v>
      </c>
      <c r="J130" s="161">
        <v>2103.69</v>
      </c>
      <c r="K130" s="19">
        <v>51129.56</v>
      </c>
      <c r="L130" s="161">
        <f>SUM(B130:K130)</f>
        <v>123245.47</v>
      </c>
      <c r="M130" s="161">
        <v>485646.15</v>
      </c>
      <c r="N130" s="161">
        <v>227416.51</v>
      </c>
      <c r="O130" s="2">
        <v>381475.11</v>
      </c>
      <c r="P130" s="161"/>
      <c r="Q130" s="161"/>
      <c r="R130" s="161">
        <v>97</v>
      </c>
      <c r="S130" s="161">
        <v>113</v>
      </c>
      <c r="T130" s="10"/>
    </row>
    <row r="131" spans="1:20" x14ac:dyDescent="0.25">
      <c r="A131" s="441" t="s">
        <v>146</v>
      </c>
      <c r="B131" s="163">
        <f t="shared" ref="B131:L131" si="39">SUM(B128:B130)</f>
        <v>153865.54</v>
      </c>
      <c r="C131" s="163">
        <f t="shared" si="39"/>
        <v>17882.099999999999</v>
      </c>
      <c r="D131" s="163">
        <f t="shared" si="39"/>
        <v>39798.35</v>
      </c>
      <c r="E131" s="163">
        <f t="shared" si="39"/>
        <v>58882.899999999994</v>
      </c>
      <c r="F131" s="163">
        <f t="shared" si="39"/>
        <v>18494.190000000002</v>
      </c>
      <c r="G131" s="163">
        <f t="shared" si="39"/>
        <v>22342.23</v>
      </c>
      <c r="H131" s="163"/>
      <c r="I131" s="163">
        <f t="shared" si="39"/>
        <v>34879.089999999997</v>
      </c>
      <c r="J131" s="163">
        <f t="shared" si="39"/>
        <v>3967.65</v>
      </c>
      <c r="K131" s="163">
        <f t="shared" si="39"/>
        <v>153388.68</v>
      </c>
      <c r="L131" s="163">
        <f t="shared" si="39"/>
        <v>503500.73</v>
      </c>
      <c r="M131" s="163"/>
      <c r="N131" s="163">
        <f>SUM(N128:N130)</f>
        <v>599852.12</v>
      </c>
      <c r="O131" s="487"/>
      <c r="P131" s="163">
        <f>SUM(P128:P130)</f>
        <v>0</v>
      </c>
      <c r="Q131" s="163"/>
      <c r="R131" s="163"/>
      <c r="S131" s="163">
        <f>SUM(S128:S130)</f>
        <v>340</v>
      </c>
      <c r="T131" s="224"/>
    </row>
    <row r="141" spans="1:20" x14ac:dyDescent="0.25">
      <c r="A141" s="703" t="s">
        <v>154</v>
      </c>
      <c r="B141" s="703"/>
      <c r="C141" s="703" t="s">
        <v>230</v>
      </c>
      <c r="D141" s="704"/>
      <c r="E141" s="189"/>
      <c r="F141" s="189"/>
      <c r="G141" s="189" t="s">
        <v>231</v>
      </c>
      <c r="H141" s="16" t="s">
        <v>233</v>
      </c>
      <c r="I141" s="16"/>
    </row>
    <row r="142" spans="1:20" x14ac:dyDescent="0.25">
      <c r="A142" s="28"/>
      <c r="B142" s="220" t="s">
        <v>128</v>
      </c>
      <c r="C142" s="220"/>
      <c r="D142" s="221"/>
      <c r="E142" s="9"/>
      <c r="F142" s="9"/>
      <c r="G142" s="223"/>
      <c r="H142" s="223" t="s">
        <v>129</v>
      </c>
      <c r="I142" s="9"/>
      <c r="J142" s="9"/>
      <c r="K142" s="9"/>
      <c r="L142" s="9"/>
      <c r="M142" s="9"/>
      <c r="N142" s="9"/>
      <c r="O142" s="9"/>
      <c r="P142" s="9"/>
      <c r="Q142" s="9"/>
      <c r="R142" s="223"/>
      <c r="S142" s="223"/>
      <c r="T142" s="223"/>
    </row>
    <row r="143" spans="1:20" x14ac:dyDescent="0.25">
      <c r="A143" s="30" t="s">
        <v>74</v>
      </c>
      <c r="B143" s="136" t="s">
        <v>232</v>
      </c>
      <c r="C143" s="136" t="s">
        <v>7</v>
      </c>
      <c r="D143" s="438"/>
      <c r="E143" s="163" t="s">
        <v>9</v>
      </c>
      <c r="F143" s="163" t="s">
        <v>10</v>
      </c>
      <c r="G143" s="163" t="s">
        <v>31</v>
      </c>
      <c r="H143" s="438" t="s">
        <v>8</v>
      </c>
      <c r="I143" s="163" t="s">
        <v>90</v>
      </c>
      <c r="J143" s="163" t="s">
        <v>91</v>
      </c>
      <c r="K143" s="163" t="s">
        <v>92</v>
      </c>
      <c r="L143" s="163" t="s">
        <v>93</v>
      </c>
      <c r="M143" s="163" t="s">
        <v>119</v>
      </c>
      <c r="N143" s="697" t="s">
        <v>95</v>
      </c>
      <c r="O143" s="163" t="s">
        <v>234</v>
      </c>
      <c r="P143" s="163" t="s">
        <v>31</v>
      </c>
      <c r="Q143" s="163"/>
      <c r="R143" s="163" t="s">
        <v>31</v>
      </c>
      <c r="S143" s="163" t="s">
        <v>123</v>
      </c>
      <c r="T143" s="163" t="s">
        <v>124</v>
      </c>
    </row>
    <row r="144" spans="1:20" x14ac:dyDescent="0.25">
      <c r="A144" s="17" t="s">
        <v>81</v>
      </c>
      <c r="B144" s="160">
        <v>73703.08</v>
      </c>
      <c r="C144" s="160">
        <v>24107.200000000001</v>
      </c>
      <c r="D144" s="160"/>
      <c r="E144" s="160">
        <v>0</v>
      </c>
      <c r="F144" s="698">
        <v>2073.9899999999998</v>
      </c>
      <c r="G144" s="705">
        <f>SUM(B144:F144)</f>
        <v>99884.27</v>
      </c>
      <c r="H144" s="160">
        <v>6397.18</v>
      </c>
      <c r="I144" s="699">
        <v>27100</v>
      </c>
      <c r="J144" s="160">
        <v>2400</v>
      </c>
      <c r="K144" s="160">
        <v>250</v>
      </c>
      <c r="L144" s="160">
        <v>0</v>
      </c>
      <c r="M144" s="160">
        <v>2538.75</v>
      </c>
      <c r="N144" s="698">
        <v>9407.14</v>
      </c>
      <c r="O144" s="160"/>
      <c r="P144" s="705">
        <f>SUM(H144:O144)</f>
        <v>48093.07</v>
      </c>
      <c r="Q144" s="705"/>
      <c r="R144" s="705">
        <f>G144+P144</f>
        <v>147977.34</v>
      </c>
      <c r="S144" s="160">
        <v>4049.43</v>
      </c>
      <c r="T144" s="160">
        <v>154016.6</v>
      </c>
    </row>
    <row r="145" spans="1:20" x14ac:dyDescent="0.25">
      <c r="A145" s="17" t="s">
        <v>82</v>
      </c>
      <c r="B145" s="160">
        <v>83136.12</v>
      </c>
      <c r="C145" s="160">
        <v>21775.52</v>
      </c>
      <c r="D145" s="160"/>
      <c r="E145" s="160">
        <v>0</v>
      </c>
      <c r="F145" s="698">
        <v>-728.26</v>
      </c>
      <c r="G145" s="705">
        <f>SUM(B145:F145)</f>
        <v>104183.38</v>
      </c>
      <c r="H145" s="160">
        <v>6397.18</v>
      </c>
      <c r="I145" s="699">
        <v>27100</v>
      </c>
      <c r="J145" s="160">
        <v>5000</v>
      </c>
      <c r="K145" s="160">
        <v>0</v>
      </c>
      <c r="L145" s="160">
        <v>0</v>
      </c>
      <c r="M145" s="160">
        <v>2538.75</v>
      </c>
      <c r="N145" s="698">
        <v>9407.14</v>
      </c>
      <c r="O145" s="160">
        <v>46777.94</v>
      </c>
      <c r="P145" s="705">
        <f>SUM(H145:O145)</f>
        <v>97221.010000000009</v>
      </c>
      <c r="Q145" s="705"/>
      <c r="R145" s="705">
        <f t="shared" ref="R145:R147" si="40">G145+P145</f>
        <v>201404.39</v>
      </c>
      <c r="S145" s="160">
        <v>4049.43</v>
      </c>
      <c r="T145" s="160">
        <v>203009.38</v>
      </c>
    </row>
    <row r="146" spans="1:20" x14ac:dyDescent="0.25">
      <c r="A146" s="17" t="s">
        <v>40</v>
      </c>
      <c r="B146" s="160">
        <v>47099.37</v>
      </c>
      <c r="C146" s="160">
        <v>19878.560000000001</v>
      </c>
      <c r="D146" s="160"/>
      <c r="E146" s="160">
        <v>0</v>
      </c>
      <c r="F146" s="698">
        <v>1021.2</v>
      </c>
      <c r="G146" s="705">
        <f>SUM(B146:F146)</f>
        <v>67999.13</v>
      </c>
      <c r="H146" s="160">
        <v>6397.18</v>
      </c>
      <c r="I146" s="699">
        <v>27100</v>
      </c>
      <c r="J146" s="160">
        <v>400</v>
      </c>
      <c r="K146" s="160">
        <v>0</v>
      </c>
      <c r="L146" s="160">
        <v>0</v>
      </c>
      <c r="M146" s="160">
        <v>2538.75</v>
      </c>
      <c r="N146" s="698">
        <v>9407.1299999999992</v>
      </c>
      <c r="O146" s="160">
        <v>90430</v>
      </c>
      <c r="P146" s="705">
        <f>SUM(H146:O146)</f>
        <v>136273.06</v>
      </c>
      <c r="Q146" s="705"/>
      <c r="R146" s="705">
        <f t="shared" si="40"/>
        <v>204272.19</v>
      </c>
      <c r="S146" s="160">
        <v>4049.41</v>
      </c>
      <c r="T146" s="160">
        <v>204075.84</v>
      </c>
    </row>
    <row r="147" spans="1:20" x14ac:dyDescent="0.25">
      <c r="A147" s="696" t="s">
        <v>146</v>
      </c>
      <c r="B147" s="694">
        <f>SUM(B144:B146)</f>
        <v>203938.57</v>
      </c>
      <c r="C147" s="694">
        <f>SUM(C144:C146)</f>
        <v>65761.279999999999</v>
      </c>
      <c r="D147" s="694"/>
      <c r="E147" s="694">
        <f>SUM(E144:E146)</f>
        <v>0</v>
      </c>
      <c r="F147" s="700">
        <f>SUM(F144:F146)</f>
        <v>2366.9299999999998</v>
      </c>
      <c r="G147" s="701">
        <f>SUM(B147:F147)</f>
        <v>272066.77999999997</v>
      </c>
      <c r="H147" s="694">
        <f>SUM(H144:H146)</f>
        <v>19191.54</v>
      </c>
      <c r="I147" s="702">
        <f t="shared" ref="I147:L147" si="41">SUM(I144:I146)</f>
        <v>81300</v>
      </c>
      <c r="J147" s="694">
        <f t="shared" si="41"/>
        <v>7800</v>
      </c>
      <c r="K147" s="694">
        <f t="shared" si="41"/>
        <v>250</v>
      </c>
      <c r="L147" s="694">
        <f t="shared" si="41"/>
        <v>0</v>
      </c>
      <c r="M147" s="694">
        <f>SUM(M144:M146)</f>
        <v>7616.25</v>
      </c>
      <c r="N147" s="700">
        <f t="shared" ref="N147" si="42">SUM(N144:N146)</f>
        <v>28221.409999999996</v>
      </c>
      <c r="O147" s="700">
        <f>SUM(O144:O146)</f>
        <v>137207.94</v>
      </c>
      <c r="P147" s="701">
        <f>SUM(H147:O147)</f>
        <v>281587.14</v>
      </c>
      <c r="Q147" s="701"/>
      <c r="R147" s="701">
        <f t="shared" si="40"/>
        <v>553653.91999999993</v>
      </c>
      <c r="S147" s="694">
        <f t="shared" ref="S147:T147" si="43">SUM(S144:S146)</f>
        <v>12148.27</v>
      </c>
      <c r="T147" s="163">
        <f t="shared" si="43"/>
        <v>561101.81999999995</v>
      </c>
    </row>
    <row r="150" spans="1:20" x14ac:dyDescent="0.25">
      <c r="A150" s="16" t="s">
        <v>236</v>
      </c>
      <c r="B150" s="16"/>
      <c r="C150" s="16" t="s">
        <v>230</v>
      </c>
      <c r="D150" s="16"/>
      <c r="E150" s="16"/>
      <c r="F150" s="16"/>
      <c r="G150" s="16" t="s">
        <v>231</v>
      </c>
      <c r="H150" s="16" t="s">
        <v>233</v>
      </c>
      <c r="I150" s="16"/>
    </row>
    <row r="151" spans="1:20" x14ac:dyDescent="0.25">
      <c r="A151" s="16"/>
      <c r="B151" s="16" t="s">
        <v>128</v>
      </c>
      <c r="C151" s="16"/>
      <c r="D151" s="16"/>
      <c r="E151" s="16"/>
      <c r="F151" s="16"/>
      <c r="G151" s="16" t="s">
        <v>129</v>
      </c>
      <c r="H151" s="16"/>
      <c r="I151" s="16"/>
    </row>
    <row r="152" spans="1:20" x14ac:dyDescent="0.25">
      <c r="A152" s="693" t="s">
        <v>144</v>
      </c>
      <c r="B152" s="693" t="s">
        <v>216</v>
      </c>
      <c r="C152" s="693" t="s">
        <v>217</v>
      </c>
      <c r="D152" s="693" t="s">
        <v>9</v>
      </c>
      <c r="E152" s="693" t="s">
        <v>10</v>
      </c>
      <c r="F152" s="693" t="s">
        <v>31</v>
      </c>
      <c r="G152" s="693" t="s">
        <v>8</v>
      </c>
      <c r="H152" s="693" t="s">
        <v>119</v>
      </c>
      <c r="I152" s="693" t="s">
        <v>117</v>
      </c>
      <c r="J152" s="693" t="s">
        <v>91</v>
      </c>
      <c r="K152" s="693" t="s">
        <v>95</v>
      </c>
      <c r="L152" s="693" t="s">
        <v>93</v>
      </c>
      <c r="M152" s="693" t="s">
        <v>92</v>
      </c>
      <c r="N152" s="693" t="s">
        <v>94</v>
      </c>
      <c r="O152" s="693" t="s">
        <v>235</v>
      </c>
      <c r="P152" s="19" t="s">
        <v>237</v>
      </c>
      <c r="Q152" s="19"/>
      <c r="R152" s="693" t="s">
        <v>31</v>
      </c>
      <c r="S152" s="693" t="s">
        <v>125</v>
      </c>
      <c r="T152" s="706"/>
    </row>
    <row r="153" spans="1:20" x14ac:dyDescent="0.25">
      <c r="A153" s="483" t="s">
        <v>108</v>
      </c>
      <c r="B153" s="483">
        <v>-40196.35</v>
      </c>
      <c r="C153" s="483">
        <v>22585.49</v>
      </c>
      <c r="D153" s="483">
        <v>0</v>
      </c>
      <c r="E153" s="483">
        <v>910.35</v>
      </c>
      <c r="F153" s="693">
        <v>-16700.509999999998</v>
      </c>
      <c r="G153" s="483">
        <v>6397.18</v>
      </c>
      <c r="H153" s="483">
        <v>2538.75</v>
      </c>
      <c r="I153" s="483">
        <v>27100</v>
      </c>
      <c r="J153" s="483">
        <v>5200</v>
      </c>
      <c r="K153" s="483">
        <v>9407.15</v>
      </c>
      <c r="L153" s="483">
        <v>0</v>
      </c>
      <c r="M153" s="483">
        <v>250</v>
      </c>
      <c r="N153" s="483">
        <v>14791</v>
      </c>
      <c r="O153" s="483"/>
      <c r="P153" s="483"/>
      <c r="Q153" s="483"/>
      <c r="R153" s="693">
        <v>65684.08</v>
      </c>
      <c r="S153" s="483">
        <v>48983.570000000007</v>
      </c>
    </row>
    <row r="154" spans="1:20" x14ac:dyDescent="0.25">
      <c r="A154" s="483" t="s">
        <v>85</v>
      </c>
      <c r="B154" s="483">
        <v>9521.98</v>
      </c>
      <c r="C154" s="483">
        <v>22175.59</v>
      </c>
      <c r="D154" s="483">
        <v>28912.5</v>
      </c>
      <c r="E154" s="483">
        <v>777.41</v>
      </c>
      <c r="F154" s="693">
        <v>61387.48</v>
      </c>
      <c r="G154" s="483">
        <v>7156.26</v>
      </c>
      <c r="H154" s="483">
        <v>2549.75</v>
      </c>
      <c r="I154" s="483">
        <v>27100</v>
      </c>
      <c r="J154" s="483">
        <v>116</v>
      </c>
      <c r="K154" s="483">
        <v>9407.1299999999992</v>
      </c>
      <c r="L154" s="483">
        <v>0</v>
      </c>
      <c r="M154" s="483">
        <v>0</v>
      </c>
      <c r="N154" s="483">
        <v>1366.44</v>
      </c>
      <c r="O154" s="483">
        <v>2100</v>
      </c>
      <c r="P154" s="483"/>
      <c r="Q154" s="483"/>
      <c r="R154" s="693">
        <v>49795.58</v>
      </c>
      <c r="S154" s="483">
        <v>111183.06</v>
      </c>
    </row>
    <row r="155" spans="1:20" x14ac:dyDescent="0.25">
      <c r="A155" s="483" t="s">
        <v>86</v>
      </c>
      <c r="B155" s="483">
        <v>23036.080000000002</v>
      </c>
      <c r="C155" s="483">
        <v>23774.2</v>
      </c>
      <c r="D155" s="483">
        <v>0</v>
      </c>
      <c r="E155" s="483">
        <v>852.55</v>
      </c>
      <c r="F155" s="693">
        <v>47662.83</v>
      </c>
      <c r="G155" s="483">
        <v>7156.26</v>
      </c>
      <c r="H155" s="483">
        <v>2538.75</v>
      </c>
      <c r="I155" s="483">
        <v>27100</v>
      </c>
      <c r="J155" s="483">
        <v>1262</v>
      </c>
      <c r="K155" s="483">
        <v>9407.1299999999992</v>
      </c>
      <c r="L155" s="483">
        <v>0</v>
      </c>
      <c r="M155" s="483">
        <v>0</v>
      </c>
      <c r="N155" s="483">
        <v>0</v>
      </c>
      <c r="O155" s="483">
        <v>0</v>
      </c>
      <c r="P155" s="483"/>
      <c r="Q155" s="483"/>
      <c r="R155" s="693">
        <v>49795.58</v>
      </c>
      <c r="S155" s="483">
        <v>95126.97</v>
      </c>
    </row>
    <row r="156" spans="1:20" x14ac:dyDescent="0.25">
      <c r="A156" s="694" t="s">
        <v>219</v>
      </c>
      <c r="B156" s="695">
        <v>-7638.2899999999972</v>
      </c>
      <c r="C156" s="695">
        <v>68535.28</v>
      </c>
      <c r="D156" s="695">
        <v>28912.5</v>
      </c>
      <c r="E156" s="695">
        <v>2540.31</v>
      </c>
      <c r="F156" s="695">
        <v>92349.8</v>
      </c>
      <c r="G156" s="695">
        <v>20709.7</v>
      </c>
      <c r="H156" s="695">
        <v>7627.25</v>
      </c>
      <c r="I156" s="695">
        <v>81300</v>
      </c>
      <c r="J156" s="695">
        <v>6578</v>
      </c>
      <c r="K156" s="695">
        <v>28221.409999999996</v>
      </c>
      <c r="L156" s="695">
        <v>0</v>
      </c>
      <c r="M156" s="695">
        <v>250</v>
      </c>
      <c r="N156" s="695">
        <v>16157.44</v>
      </c>
      <c r="O156" s="695">
        <v>2100</v>
      </c>
      <c r="P156" s="695">
        <v>297135.81</v>
      </c>
      <c r="Q156" s="695"/>
      <c r="R156" s="695">
        <f>SUM(G156:P156)</f>
        <v>460079.61</v>
      </c>
      <c r="S156" s="695">
        <v>255293.6</v>
      </c>
      <c r="T156" s="706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opLeftCell="A100" workbookViewId="0">
      <selection activeCell="W110" sqref="W110"/>
    </sheetView>
  </sheetViews>
  <sheetFormatPr defaultRowHeight="15" x14ac:dyDescent="0.25"/>
  <cols>
    <col min="1" max="1" width="3.140625" customWidth="1"/>
    <col min="2" max="2" width="4.7109375" customWidth="1"/>
    <col min="3" max="3" width="4.140625" customWidth="1"/>
    <col min="4" max="4" width="6.85546875" customWidth="1"/>
    <col min="6" max="6" width="8" customWidth="1"/>
    <col min="7" max="7" width="8.42578125" customWidth="1"/>
    <col min="8" max="8" width="8.5703125" customWidth="1"/>
    <col min="9" max="9" width="8.28515625" customWidth="1"/>
    <col min="10" max="10" width="8.42578125" customWidth="1"/>
    <col min="11" max="11" width="8.5703125" customWidth="1"/>
    <col min="12" max="12" width="7.7109375" customWidth="1"/>
    <col min="13" max="13" width="8.85546875" customWidth="1"/>
    <col min="14" max="14" width="9.85546875" customWidth="1"/>
    <col min="15" max="15" width="10.42578125" customWidth="1"/>
    <col min="16" max="16" width="10.5703125" customWidth="1"/>
    <col min="17" max="17" width="9.85546875" customWidth="1"/>
    <col min="18" max="19" width="4.28515625" customWidth="1"/>
  </cols>
  <sheetData>
    <row r="1" spans="1:18" x14ac:dyDescent="0.25">
      <c r="A1" s="27"/>
      <c r="B1" s="27"/>
      <c r="C1" s="27"/>
      <c r="D1" s="27"/>
      <c r="E1" s="28"/>
      <c r="F1" s="28" t="s">
        <v>56</v>
      </c>
      <c r="G1" s="28"/>
      <c r="H1" s="28" t="s">
        <v>59</v>
      </c>
      <c r="I1" s="28" t="s">
        <v>49</v>
      </c>
      <c r="J1" s="28"/>
      <c r="K1" s="28"/>
      <c r="L1" s="28"/>
      <c r="M1" s="28"/>
      <c r="N1" s="28"/>
      <c r="O1" s="29"/>
      <c r="P1" s="27"/>
      <c r="Q1" s="27"/>
      <c r="R1" s="27"/>
    </row>
    <row r="2" spans="1:18" x14ac:dyDescent="0.25">
      <c r="A2" s="30"/>
      <c r="B2" s="30"/>
      <c r="C2" s="30"/>
      <c r="D2" s="30"/>
      <c r="E2" s="31">
        <v>28</v>
      </c>
      <c r="F2" s="31">
        <v>0.95</v>
      </c>
      <c r="G2" s="31">
        <v>58</v>
      </c>
      <c r="H2" s="31">
        <v>39.520000000000003</v>
      </c>
      <c r="I2" s="31" t="s">
        <v>55</v>
      </c>
      <c r="J2" s="31"/>
      <c r="K2" s="31">
        <v>260.26</v>
      </c>
      <c r="L2" s="31" t="s">
        <v>0</v>
      </c>
      <c r="M2" s="31">
        <v>18.559999999999999</v>
      </c>
      <c r="N2" s="31"/>
      <c r="O2" s="32" t="s">
        <v>57</v>
      </c>
      <c r="P2" s="30"/>
      <c r="Q2" s="31" t="s">
        <v>58</v>
      </c>
      <c r="R2" s="30"/>
    </row>
    <row r="3" spans="1:18" x14ac:dyDescent="0.25">
      <c r="A3" s="30" t="s">
        <v>21</v>
      </c>
      <c r="B3" s="31" t="s">
        <v>2</v>
      </c>
      <c r="C3" s="31" t="s">
        <v>3</v>
      </c>
      <c r="D3" s="31" t="s">
        <v>4</v>
      </c>
      <c r="E3" s="31" t="s">
        <v>5</v>
      </c>
      <c r="F3" s="30" t="s">
        <v>28</v>
      </c>
      <c r="G3" s="31" t="s">
        <v>6</v>
      </c>
      <c r="H3" s="31" t="s">
        <v>7</v>
      </c>
      <c r="I3" s="136" t="s">
        <v>62</v>
      </c>
      <c r="J3" s="32" t="s">
        <v>8</v>
      </c>
      <c r="K3" s="31" t="s">
        <v>41</v>
      </c>
      <c r="L3" s="31" t="s">
        <v>10</v>
      </c>
      <c r="M3" s="32" t="s">
        <v>46</v>
      </c>
      <c r="N3" s="31" t="s">
        <v>12</v>
      </c>
      <c r="O3" s="31" t="s">
        <v>13</v>
      </c>
      <c r="P3" s="31" t="s">
        <v>14</v>
      </c>
      <c r="Q3" s="31" t="s">
        <v>13</v>
      </c>
      <c r="R3" s="30" t="s">
        <v>1</v>
      </c>
    </row>
    <row r="4" spans="1:18" x14ac:dyDescent="0.25">
      <c r="A4" s="33">
        <v>1</v>
      </c>
      <c r="B4" s="30">
        <v>0</v>
      </c>
      <c r="C4" s="34">
        <v>0</v>
      </c>
      <c r="D4" s="31">
        <v>31.3</v>
      </c>
      <c r="E4" s="35">
        <f>28*D4</f>
        <v>876.4</v>
      </c>
      <c r="F4" s="35">
        <f>0.95*D4</f>
        <v>29.734999999999999</v>
      </c>
      <c r="G4" s="36">
        <v>15.25</v>
      </c>
      <c r="H4" s="37">
        <v>33.39</v>
      </c>
      <c r="I4" s="32">
        <f>2.2*D4</f>
        <v>68.860000000000014</v>
      </c>
      <c r="J4" s="38">
        <f>54.68*C4</f>
        <v>0</v>
      </c>
      <c r="K4" s="35">
        <f>260.26*C4</f>
        <v>0</v>
      </c>
      <c r="L4" s="32">
        <v>16</v>
      </c>
      <c r="M4" s="35">
        <f>18.56*D4</f>
        <v>580.928</v>
      </c>
      <c r="N4" s="32">
        <f t="shared" ref="N4:N23" si="0">SUM(E4:M4)</f>
        <v>1620.5630000000001</v>
      </c>
      <c r="O4" s="35">
        <v>8199.56</v>
      </c>
      <c r="P4" s="32">
        <v>0</v>
      </c>
      <c r="Q4" s="32">
        <f>N4+O4-P4</f>
        <v>9820.1229999999996</v>
      </c>
      <c r="R4" s="40">
        <v>1</v>
      </c>
    </row>
    <row r="5" spans="1:18" x14ac:dyDescent="0.25">
      <c r="A5" s="41">
        <v>2</v>
      </c>
      <c r="B5" s="30">
        <v>0</v>
      </c>
      <c r="C5" s="34">
        <v>2</v>
      </c>
      <c r="D5" s="31">
        <v>31.1</v>
      </c>
      <c r="E5" s="35">
        <f t="shared" ref="E5:E23" si="1">28*D5</f>
        <v>870.80000000000007</v>
      </c>
      <c r="F5" s="35">
        <f t="shared" ref="F5:F24" si="2">0.95*D5</f>
        <v>29.545000000000002</v>
      </c>
      <c r="G5" s="35">
        <v>283.10000000000002</v>
      </c>
      <c r="H5" s="35">
        <v>457.13</v>
      </c>
      <c r="I5" s="32">
        <f t="shared" ref="I5:I23" si="3">2.2*D5</f>
        <v>68.42</v>
      </c>
      <c r="J5" s="38">
        <f t="shared" ref="J5:J23" si="4">54.68*C5</f>
        <v>109.36</v>
      </c>
      <c r="K5" s="35">
        <f t="shared" ref="K5:K22" si="5">260.26*C5</f>
        <v>520.52</v>
      </c>
      <c r="L5" s="32">
        <v>15.9</v>
      </c>
      <c r="M5" s="35">
        <f t="shared" ref="M5:M23" si="6">18.56*D5</f>
        <v>577.21600000000001</v>
      </c>
      <c r="N5" s="32">
        <f t="shared" si="0"/>
        <v>2931.991</v>
      </c>
      <c r="O5" s="35">
        <v>7780.67</v>
      </c>
      <c r="P5" s="32">
        <v>0</v>
      </c>
      <c r="Q5" s="32">
        <f t="shared" ref="Q5:Q23" si="7">N5+O5-P5</f>
        <v>10712.661</v>
      </c>
      <c r="R5" s="43">
        <v>2</v>
      </c>
    </row>
    <row r="6" spans="1:18" x14ac:dyDescent="0.25">
      <c r="A6" s="41">
        <v>3</v>
      </c>
      <c r="B6" s="30">
        <v>3</v>
      </c>
      <c r="C6" s="30">
        <v>1</v>
      </c>
      <c r="D6" s="31">
        <v>34.700000000000003</v>
      </c>
      <c r="E6" s="35">
        <f t="shared" si="1"/>
        <v>971.60000000000014</v>
      </c>
      <c r="F6" s="35">
        <f t="shared" si="2"/>
        <v>32.965000000000003</v>
      </c>
      <c r="G6" s="35">
        <v>161.82</v>
      </c>
      <c r="H6" s="35">
        <v>238.7</v>
      </c>
      <c r="I6" s="32">
        <f t="shared" si="3"/>
        <v>76.340000000000018</v>
      </c>
      <c r="J6" s="38">
        <f t="shared" si="4"/>
        <v>54.68</v>
      </c>
      <c r="K6" s="35">
        <v>0</v>
      </c>
      <c r="L6" s="32">
        <v>17.739999999999998</v>
      </c>
      <c r="M6" s="35">
        <f t="shared" si="6"/>
        <v>644.03200000000004</v>
      </c>
      <c r="N6" s="32">
        <f t="shared" si="0"/>
        <v>2197.8770000000004</v>
      </c>
      <c r="O6" s="35">
        <v>13565.53</v>
      </c>
      <c r="P6" s="32">
        <v>2298.7800000000002</v>
      </c>
      <c r="Q6" s="32">
        <f t="shared" si="7"/>
        <v>13464.627</v>
      </c>
      <c r="R6" s="44">
        <v>3</v>
      </c>
    </row>
    <row r="7" spans="1:18" x14ac:dyDescent="0.25">
      <c r="A7" s="41">
        <v>4</v>
      </c>
      <c r="B7" s="30">
        <v>1</v>
      </c>
      <c r="C7" s="45">
        <v>1</v>
      </c>
      <c r="D7" s="46">
        <v>45.9</v>
      </c>
      <c r="E7" s="35">
        <f t="shared" si="1"/>
        <v>1285.2</v>
      </c>
      <c r="F7" s="35">
        <f t="shared" si="2"/>
        <v>43.604999999999997</v>
      </c>
      <c r="G7" s="35">
        <v>44.08</v>
      </c>
      <c r="H7" s="36">
        <v>104.53</v>
      </c>
      <c r="I7" s="32">
        <f t="shared" si="3"/>
        <v>100.98</v>
      </c>
      <c r="J7" s="38">
        <f t="shared" si="4"/>
        <v>54.68</v>
      </c>
      <c r="K7" s="35">
        <f t="shared" si="5"/>
        <v>260.26</v>
      </c>
      <c r="L7" s="32">
        <v>23.46</v>
      </c>
      <c r="M7" s="35">
        <f t="shared" si="6"/>
        <v>851.90399999999988</v>
      </c>
      <c r="N7" s="32">
        <f t="shared" si="0"/>
        <v>2768.6990000000001</v>
      </c>
      <c r="O7" s="35">
        <v>6019.27</v>
      </c>
      <c r="P7" s="32">
        <v>3141.34</v>
      </c>
      <c r="Q7" s="32">
        <f t="shared" si="7"/>
        <v>5646.6290000000008</v>
      </c>
      <c r="R7" s="43">
        <v>4</v>
      </c>
    </row>
    <row r="8" spans="1:18" x14ac:dyDescent="0.25">
      <c r="A8" s="47">
        <v>5</v>
      </c>
      <c r="B8" s="30">
        <v>4</v>
      </c>
      <c r="C8" s="30">
        <v>1</v>
      </c>
      <c r="D8" s="30">
        <v>31</v>
      </c>
      <c r="E8" s="35">
        <f t="shared" si="1"/>
        <v>868</v>
      </c>
      <c r="F8" s="35">
        <f t="shared" si="2"/>
        <v>29.45</v>
      </c>
      <c r="G8" s="35">
        <v>189.09</v>
      </c>
      <c r="H8" s="36">
        <v>321.69</v>
      </c>
      <c r="I8" s="32">
        <f t="shared" si="3"/>
        <v>68.2</v>
      </c>
      <c r="J8" s="38">
        <f t="shared" si="4"/>
        <v>54.68</v>
      </c>
      <c r="K8" s="48">
        <v>0</v>
      </c>
      <c r="L8" s="32">
        <v>15.9</v>
      </c>
      <c r="M8" s="35">
        <f t="shared" si="6"/>
        <v>575.36</v>
      </c>
      <c r="N8" s="32">
        <f t="shared" si="0"/>
        <v>2122.3700000000003</v>
      </c>
      <c r="O8" s="35">
        <v>11673.33</v>
      </c>
      <c r="P8" s="32">
        <v>4181</v>
      </c>
      <c r="Q8" s="42">
        <f t="shared" si="7"/>
        <v>9614.7000000000007</v>
      </c>
      <c r="R8" s="49">
        <v>5</v>
      </c>
    </row>
    <row r="9" spans="1:18" x14ac:dyDescent="0.25">
      <c r="A9" s="41">
        <v>6</v>
      </c>
      <c r="B9" s="30">
        <v>0</v>
      </c>
      <c r="C9" s="50">
        <v>1</v>
      </c>
      <c r="D9" s="51">
        <v>31.2</v>
      </c>
      <c r="E9" s="35">
        <f t="shared" si="1"/>
        <v>873.6</v>
      </c>
      <c r="F9" s="35">
        <f t="shared" si="2"/>
        <v>29.639999999999997</v>
      </c>
      <c r="G9" s="35">
        <v>173.59</v>
      </c>
      <c r="H9" s="36">
        <v>287.27</v>
      </c>
      <c r="I9" s="32">
        <f t="shared" si="3"/>
        <v>68.64</v>
      </c>
      <c r="J9" s="38">
        <f t="shared" si="4"/>
        <v>54.68</v>
      </c>
      <c r="K9" s="35">
        <f t="shared" si="5"/>
        <v>260.26</v>
      </c>
      <c r="L9" s="32">
        <v>15.95</v>
      </c>
      <c r="M9" s="35">
        <f t="shared" si="6"/>
        <v>579.072</v>
      </c>
      <c r="N9" s="32">
        <f t="shared" si="0"/>
        <v>2342.7020000000002</v>
      </c>
      <c r="O9" s="35">
        <v>2492.33</v>
      </c>
      <c r="P9" s="32">
        <v>2500</v>
      </c>
      <c r="Q9" s="32">
        <f t="shared" si="7"/>
        <v>2335.0320000000002</v>
      </c>
      <c r="R9" s="44">
        <v>6</v>
      </c>
    </row>
    <row r="10" spans="1:18" x14ac:dyDescent="0.25">
      <c r="A10" s="52">
        <v>7</v>
      </c>
      <c r="B10" s="30">
        <v>0</v>
      </c>
      <c r="C10" s="33">
        <v>1</v>
      </c>
      <c r="D10" s="31">
        <v>34.6</v>
      </c>
      <c r="E10" s="35">
        <f t="shared" si="1"/>
        <v>968.80000000000007</v>
      </c>
      <c r="F10" s="35">
        <f t="shared" si="2"/>
        <v>32.869999999999997</v>
      </c>
      <c r="G10" s="35">
        <v>133.11000000000001</v>
      </c>
      <c r="H10" s="36">
        <v>274.14999999999998</v>
      </c>
      <c r="I10" s="32">
        <f t="shared" si="3"/>
        <v>76.12</v>
      </c>
      <c r="J10" s="38">
        <f t="shared" si="4"/>
        <v>54.68</v>
      </c>
      <c r="K10" s="53">
        <v>0</v>
      </c>
      <c r="L10" s="32">
        <v>17.690000000000001</v>
      </c>
      <c r="M10" s="35">
        <f t="shared" si="6"/>
        <v>642.17599999999993</v>
      </c>
      <c r="N10" s="32">
        <f t="shared" si="0"/>
        <v>2199.5960000000005</v>
      </c>
      <c r="O10" s="35">
        <v>3782.61</v>
      </c>
      <c r="P10" s="32">
        <v>6500</v>
      </c>
      <c r="Q10" s="32">
        <f t="shared" si="7"/>
        <v>-517.79399999999987</v>
      </c>
      <c r="R10" s="54">
        <v>7</v>
      </c>
    </row>
    <row r="11" spans="1:18" x14ac:dyDescent="0.25">
      <c r="A11" s="41">
        <v>8</v>
      </c>
      <c r="B11" s="30">
        <v>1</v>
      </c>
      <c r="C11" s="30">
        <v>1</v>
      </c>
      <c r="D11" s="31">
        <v>45.9</v>
      </c>
      <c r="E11" s="35">
        <f t="shared" si="1"/>
        <v>1285.2</v>
      </c>
      <c r="F11" s="35">
        <f t="shared" si="2"/>
        <v>43.604999999999997</v>
      </c>
      <c r="G11" s="35">
        <v>23.78</v>
      </c>
      <c r="H11" s="35">
        <v>105.52</v>
      </c>
      <c r="I11" s="32">
        <f t="shared" si="3"/>
        <v>100.98</v>
      </c>
      <c r="J11" s="38">
        <f t="shared" si="4"/>
        <v>54.68</v>
      </c>
      <c r="K11" s="35">
        <f t="shared" si="5"/>
        <v>260.26</v>
      </c>
      <c r="L11" s="32">
        <v>23.46</v>
      </c>
      <c r="M11" s="35">
        <f t="shared" si="6"/>
        <v>851.90399999999988</v>
      </c>
      <c r="N11" s="32">
        <f t="shared" si="0"/>
        <v>2749.3890000000001</v>
      </c>
      <c r="O11" s="35">
        <v>13332.16</v>
      </c>
      <c r="P11" s="32">
        <v>4000</v>
      </c>
      <c r="Q11" s="42">
        <f t="shared" si="7"/>
        <v>12081.548999999999</v>
      </c>
      <c r="R11" s="44">
        <v>8</v>
      </c>
    </row>
    <row r="12" spans="1:18" x14ac:dyDescent="0.25">
      <c r="A12" s="52">
        <v>9</v>
      </c>
      <c r="B12" s="30">
        <v>2</v>
      </c>
      <c r="C12" s="30">
        <v>1</v>
      </c>
      <c r="D12" s="31">
        <v>31.1</v>
      </c>
      <c r="E12" s="35">
        <f t="shared" si="1"/>
        <v>870.80000000000007</v>
      </c>
      <c r="F12" s="35">
        <f t="shared" si="2"/>
        <v>29.545000000000002</v>
      </c>
      <c r="G12" s="55">
        <v>52.08</v>
      </c>
      <c r="H12" s="35">
        <v>51.69</v>
      </c>
      <c r="I12" s="32">
        <f t="shared" si="3"/>
        <v>68.42</v>
      </c>
      <c r="J12" s="38">
        <f t="shared" si="4"/>
        <v>54.68</v>
      </c>
      <c r="K12" s="56">
        <v>0</v>
      </c>
      <c r="L12" s="32">
        <v>15.9</v>
      </c>
      <c r="M12" s="35">
        <f t="shared" si="6"/>
        <v>577.21600000000001</v>
      </c>
      <c r="N12" s="32">
        <f t="shared" si="0"/>
        <v>1720.3310000000001</v>
      </c>
      <c r="O12" s="35">
        <v>1925.09</v>
      </c>
      <c r="P12" s="32">
        <v>2000</v>
      </c>
      <c r="Q12" s="32">
        <f t="shared" si="7"/>
        <v>1645.4210000000003</v>
      </c>
      <c r="R12" s="54">
        <v>9</v>
      </c>
    </row>
    <row r="13" spans="1:18" x14ac:dyDescent="0.25">
      <c r="A13" s="41">
        <v>10</v>
      </c>
      <c r="B13" s="30">
        <v>1</v>
      </c>
      <c r="C13" s="30">
        <v>2</v>
      </c>
      <c r="D13" s="31">
        <v>31.2</v>
      </c>
      <c r="E13" s="35">
        <f t="shared" si="1"/>
        <v>873.6</v>
      </c>
      <c r="F13" s="35">
        <f t="shared" si="2"/>
        <v>29.639999999999997</v>
      </c>
      <c r="G13" s="35">
        <v>101.73</v>
      </c>
      <c r="H13" s="35">
        <v>104.37</v>
      </c>
      <c r="I13" s="32">
        <f t="shared" si="3"/>
        <v>68.64</v>
      </c>
      <c r="J13" s="38">
        <f t="shared" si="4"/>
        <v>109.36</v>
      </c>
      <c r="K13" s="35">
        <f t="shared" si="5"/>
        <v>520.52</v>
      </c>
      <c r="L13" s="32">
        <v>15.95</v>
      </c>
      <c r="M13" s="35">
        <f t="shared" si="6"/>
        <v>579.072</v>
      </c>
      <c r="N13" s="32">
        <f t="shared" si="0"/>
        <v>2402.8820000000001</v>
      </c>
      <c r="O13" s="35">
        <v>1146.22</v>
      </c>
      <c r="P13" s="32">
        <v>2800</v>
      </c>
      <c r="Q13" s="32">
        <f t="shared" si="7"/>
        <v>749.10199999999986</v>
      </c>
      <c r="R13" s="57">
        <v>10</v>
      </c>
    </row>
    <row r="14" spans="1:18" x14ac:dyDescent="0.25">
      <c r="A14" s="47">
        <v>11</v>
      </c>
      <c r="B14" s="30">
        <v>2</v>
      </c>
      <c r="C14" s="30">
        <v>1</v>
      </c>
      <c r="D14" s="31">
        <v>34.9</v>
      </c>
      <c r="E14" s="35">
        <f t="shared" si="1"/>
        <v>977.19999999999993</v>
      </c>
      <c r="F14" s="35">
        <f t="shared" si="2"/>
        <v>33.154999999999994</v>
      </c>
      <c r="G14" s="35">
        <v>90.07</v>
      </c>
      <c r="H14" s="35">
        <v>148.32</v>
      </c>
      <c r="I14" s="32">
        <f t="shared" si="3"/>
        <v>76.78</v>
      </c>
      <c r="J14" s="38">
        <f t="shared" si="4"/>
        <v>54.68</v>
      </c>
      <c r="K14" s="48">
        <v>131.13999999999999</v>
      </c>
      <c r="L14" s="32">
        <v>17.84</v>
      </c>
      <c r="M14" s="35">
        <f t="shared" si="6"/>
        <v>647.74399999999991</v>
      </c>
      <c r="N14" s="32">
        <f t="shared" si="0"/>
        <v>2176.9289999999996</v>
      </c>
      <c r="O14" s="35">
        <v>2158.48</v>
      </c>
      <c r="P14" s="32">
        <v>2160</v>
      </c>
      <c r="Q14" s="32">
        <f t="shared" si="7"/>
        <v>2175.4089999999997</v>
      </c>
      <c r="R14" s="49">
        <v>11</v>
      </c>
    </row>
    <row r="15" spans="1:18" x14ac:dyDescent="0.25">
      <c r="A15" s="47">
        <v>12</v>
      </c>
      <c r="B15" s="30">
        <v>1</v>
      </c>
      <c r="C15" s="58">
        <v>4</v>
      </c>
      <c r="D15" s="59">
        <v>46.6</v>
      </c>
      <c r="E15" s="35">
        <f t="shared" si="1"/>
        <v>1304.8</v>
      </c>
      <c r="F15" s="35">
        <f t="shared" si="2"/>
        <v>44.269999999999996</v>
      </c>
      <c r="G15" s="35">
        <v>386.98</v>
      </c>
      <c r="H15" s="35">
        <v>667.1</v>
      </c>
      <c r="I15" s="32">
        <f t="shared" si="3"/>
        <v>102.52000000000001</v>
      </c>
      <c r="J15" s="38">
        <f t="shared" si="4"/>
        <v>218.72</v>
      </c>
      <c r="K15" s="48">
        <v>205.32</v>
      </c>
      <c r="L15" s="32">
        <v>23.82</v>
      </c>
      <c r="M15" s="35">
        <f t="shared" si="6"/>
        <v>864.89599999999996</v>
      </c>
      <c r="N15" s="32">
        <f t="shared" si="0"/>
        <v>3818.4260000000004</v>
      </c>
      <c r="O15" s="35">
        <v>3656.77</v>
      </c>
      <c r="P15" s="32">
        <v>3656.77</v>
      </c>
      <c r="Q15" s="32">
        <f t="shared" si="7"/>
        <v>3818.4259999999999</v>
      </c>
      <c r="R15" s="60">
        <v>12</v>
      </c>
    </row>
    <row r="16" spans="1:18" x14ac:dyDescent="0.25">
      <c r="A16" s="41">
        <v>13</v>
      </c>
      <c r="B16" s="33">
        <v>1</v>
      </c>
      <c r="C16" s="45">
        <v>2</v>
      </c>
      <c r="D16" s="51">
        <v>31.7</v>
      </c>
      <c r="E16" s="35">
        <f t="shared" si="1"/>
        <v>887.6</v>
      </c>
      <c r="F16" s="35">
        <f t="shared" si="2"/>
        <v>30.114999999999998</v>
      </c>
      <c r="G16" s="35">
        <v>56.43</v>
      </c>
      <c r="H16" s="35">
        <v>100.54</v>
      </c>
      <c r="I16" s="32">
        <f t="shared" si="3"/>
        <v>69.740000000000009</v>
      </c>
      <c r="J16" s="38">
        <f t="shared" si="4"/>
        <v>109.36</v>
      </c>
      <c r="K16" s="35">
        <f t="shared" si="5"/>
        <v>520.52</v>
      </c>
      <c r="L16" s="32">
        <v>16.2</v>
      </c>
      <c r="M16" s="35">
        <f t="shared" si="6"/>
        <v>588.35199999999998</v>
      </c>
      <c r="N16" s="32">
        <f t="shared" si="0"/>
        <v>2378.857</v>
      </c>
      <c r="O16" s="35">
        <v>2446.14</v>
      </c>
      <c r="P16" s="32">
        <v>2500</v>
      </c>
      <c r="Q16" s="32">
        <f t="shared" si="7"/>
        <v>2324.9969999999994</v>
      </c>
      <c r="R16" s="61">
        <v>13</v>
      </c>
    </row>
    <row r="17" spans="1:18" x14ac:dyDescent="0.25">
      <c r="A17" s="47">
        <v>14</v>
      </c>
      <c r="B17" s="30">
        <v>1</v>
      </c>
      <c r="C17" s="30">
        <v>1</v>
      </c>
      <c r="D17" s="31">
        <v>31.2</v>
      </c>
      <c r="E17" s="35">
        <f t="shared" si="1"/>
        <v>873.6</v>
      </c>
      <c r="F17" s="35">
        <f t="shared" si="2"/>
        <v>29.639999999999997</v>
      </c>
      <c r="G17" s="35">
        <v>110.2</v>
      </c>
      <c r="H17" s="36">
        <v>185.74</v>
      </c>
      <c r="I17" s="32">
        <f t="shared" si="3"/>
        <v>68.64</v>
      </c>
      <c r="J17" s="38">
        <f t="shared" si="4"/>
        <v>54.68</v>
      </c>
      <c r="K17" s="48">
        <v>198.33</v>
      </c>
      <c r="L17" s="32">
        <v>15.95</v>
      </c>
      <c r="M17" s="35">
        <f t="shared" si="6"/>
        <v>579.072</v>
      </c>
      <c r="N17" s="32">
        <f t="shared" si="0"/>
        <v>2115.8520000000003</v>
      </c>
      <c r="O17" s="35">
        <v>5903.57</v>
      </c>
      <c r="P17" s="32">
        <v>0</v>
      </c>
      <c r="Q17" s="32">
        <f t="shared" si="7"/>
        <v>8019.4220000000005</v>
      </c>
      <c r="R17" s="49">
        <v>14</v>
      </c>
    </row>
    <row r="18" spans="1:18" x14ac:dyDescent="0.25">
      <c r="A18" s="41">
        <v>15</v>
      </c>
      <c r="B18" s="30">
        <v>1</v>
      </c>
      <c r="C18" s="30">
        <v>1</v>
      </c>
      <c r="D18" s="31">
        <v>35.1</v>
      </c>
      <c r="E18" s="35">
        <f t="shared" si="1"/>
        <v>982.80000000000007</v>
      </c>
      <c r="F18" s="35">
        <f t="shared" si="2"/>
        <v>33.344999999999999</v>
      </c>
      <c r="G18" s="35">
        <v>116</v>
      </c>
      <c r="H18" s="36">
        <v>118.56</v>
      </c>
      <c r="I18" s="32">
        <f t="shared" si="3"/>
        <v>77.220000000000013</v>
      </c>
      <c r="J18" s="38">
        <f t="shared" si="4"/>
        <v>54.68</v>
      </c>
      <c r="K18" s="35">
        <f t="shared" si="5"/>
        <v>260.26</v>
      </c>
      <c r="L18" s="32">
        <v>17.940000000000001</v>
      </c>
      <c r="M18" s="35">
        <f t="shared" si="6"/>
        <v>651.45600000000002</v>
      </c>
      <c r="N18" s="32">
        <f t="shared" si="0"/>
        <v>2312.261</v>
      </c>
      <c r="O18" s="35">
        <v>2432.89</v>
      </c>
      <c r="P18" s="32">
        <v>2432.89</v>
      </c>
      <c r="Q18" s="32">
        <f t="shared" si="7"/>
        <v>2312.261</v>
      </c>
      <c r="R18" s="44">
        <v>15</v>
      </c>
    </row>
    <row r="19" spans="1:18" x14ac:dyDescent="0.25">
      <c r="A19" s="33">
        <v>16</v>
      </c>
      <c r="B19" s="30">
        <v>1</v>
      </c>
      <c r="C19" s="30">
        <v>3</v>
      </c>
      <c r="D19" s="30">
        <v>47.3</v>
      </c>
      <c r="E19" s="35">
        <f t="shared" si="1"/>
        <v>1324.3999999999999</v>
      </c>
      <c r="F19" s="35">
        <f t="shared" si="2"/>
        <v>44.934999999999995</v>
      </c>
      <c r="G19" s="36">
        <v>519.67999999999995</v>
      </c>
      <c r="H19" s="36">
        <v>771.47</v>
      </c>
      <c r="I19" s="32">
        <f t="shared" si="3"/>
        <v>104.06</v>
      </c>
      <c r="J19" s="38">
        <f t="shared" si="4"/>
        <v>164.04</v>
      </c>
      <c r="K19" s="35">
        <f t="shared" si="5"/>
        <v>780.78</v>
      </c>
      <c r="L19" s="32">
        <v>24.18</v>
      </c>
      <c r="M19" s="35">
        <f t="shared" si="6"/>
        <v>877.88799999999992</v>
      </c>
      <c r="N19" s="32">
        <f t="shared" si="0"/>
        <v>4611.4329999999991</v>
      </c>
      <c r="O19" s="35">
        <v>4507.3599999999997</v>
      </c>
      <c r="P19" s="32">
        <v>4520</v>
      </c>
      <c r="Q19" s="42">
        <f t="shared" si="7"/>
        <v>4598.7929999999978</v>
      </c>
      <c r="R19" s="62">
        <v>16</v>
      </c>
    </row>
    <row r="20" spans="1:18" x14ac:dyDescent="0.25">
      <c r="A20" s="30">
        <v>17</v>
      </c>
      <c r="B20" s="30">
        <v>0</v>
      </c>
      <c r="C20" s="30">
        <v>1</v>
      </c>
      <c r="D20" s="30">
        <v>31.7</v>
      </c>
      <c r="E20" s="35">
        <f t="shared" si="1"/>
        <v>887.6</v>
      </c>
      <c r="F20" s="35">
        <f t="shared" si="2"/>
        <v>30.114999999999998</v>
      </c>
      <c r="G20" s="36">
        <v>189.09</v>
      </c>
      <c r="H20" s="36">
        <v>321.69</v>
      </c>
      <c r="I20" s="32">
        <f t="shared" si="3"/>
        <v>69.740000000000009</v>
      </c>
      <c r="J20" s="38">
        <f t="shared" si="4"/>
        <v>54.68</v>
      </c>
      <c r="K20" s="35">
        <f t="shared" si="5"/>
        <v>260.26</v>
      </c>
      <c r="L20" s="32">
        <v>16.2</v>
      </c>
      <c r="M20" s="35">
        <f t="shared" si="6"/>
        <v>588.35199999999998</v>
      </c>
      <c r="N20" s="32">
        <f t="shared" si="0"/>
        <v>2417.7270000000003</v>
      </c>
      <c r="O20" s="35">
        <v>4934.79</v>
      </c>
      <c r="P20" s="32">
        <v>3000</v>
      </c>
      <c r="Q20" s="42">
        <f t="shared" si="7"/>
        <v>4352.5169999999998</v>
      </c>
      <c r="R20" s="62">
        <v>17</v>
      </c>
    </row>
    <row r="21" spans="1:18" x14ac:dyDescent="0.25">
      <c r="A21" s="47">
        <v>18</v>
      </c>
      <c r="B21" s="30">
        <v>1</v>
      </c>
      <c r="C21" s="30">
        <v>1</v>
      </c>
      <c r="D21" s="31">
        <v>31.3</v>
      </c>
      <c r="E21" s="35">
        <f t="shared" si="1"/>
        <v>876.4</v>
      </c>
      <c r="F21" s="35">
        <f t="shared" si="2"/>
        <v>29.734999999999999</v>
      </c>
      <c r="G21" s="35">
        <v>174</v>
      </c>
      <c r="H21" s="36">
        <v>197.6</v>
      </c>
      <c r="I21" s="32">
        <f t="shared" si="3"/>
        <v>68.860000000000014</v>
      </c>
      <c r="J21" s="38">
        <f t="shared" si="4"/>
        <v>54.68</v>
      </c>
      <c r="K21" s="48">
        <v>75.14</v>
      </c>
      <c r="L21" s="32">
        <v>16</v>
      </c>
      <c r="M21" s="35">
        <f t="shared" si="6"/>
        <v>580.928</v>
      </c>
      <c r="N21" s="32">
        <f t="shared" si="0"/>
        <v>2073.3429999999998</v>
      </c>
      <c r="O21" s="35">
        <v>25931.09</v>
      </c>
      <c r="P21" s="32">
        <v>2100</v>
      </c>
      <c r="Q21" s="42">
        <f t="shared" si="7"/>
        <v>25904.433000000001</v>
      </c>
      <c r="R21" s="62">
        <v>18</v>
      </c>
    </row>
    <row r="22" spans="1:18" x14ac:dyDescent="0.25">
      <c r="A22" s="41">
        <v>19</v>
      </c>
      <c r="B22" s="30">
        <v>3</v>
      </c>
      <c r="C22" s="30">
        <v>1</v>
      </c>
      <c r="D22" s="31">
        <v>35.5</v>
      </c>
      <c r="E22" s="35">
        <f t="shared" si="1"/>
        <v>994</v>
      </c>
      <c r="F22" s="35">
        <f t="shared" si="2"/>
        <v>33.725000000000001</v>
      </c>
      <c r="G22" s="36">
        <v>87</v>
      </c>
      <c r="H22" s="36">
        <v>98.8</v>
      </c>
      <c r="I22" s="32">
        <f t="shared" si="3"/>
        <v>78.100000000000009</v>
      </c>
      <c r="J22" s="38">
        <f t="shared" si="4"/>
        <v>54.68</v>
      </c>
      <c r="K22" s="35">
        <f t="shared" si="5"/>
        <v>260.26</v>
      </c>
      <c r="L22" s="32">
        <v>18.149999999999999</v>
      </c>
      <c r="M22" s="35">
        <f t="shared" si="6"/>
        <v>658.88</v>
      </c>
      <c r="N22" s="32">
        <f t="shared" si="0"/>
        <v>2283.5949999999998</v>
      </c>
      <c r="O22" s="35">
        <v>3361.92</v>
      </c>
      <c r="P22" s="32">
        <v>3000</v>
      </c>
      <c r="Q22" s="32">
        <f t="shared" si="7"/>
        <v>2645.5149999999994</v>
      </c>
      <c r="R22" s="57">
        <v>19</v>
      </c>
    </row>
    <row r="23" spans="1:18" x14ac:dyDescent="0.25">
      <c r="A23" s="52">
        <v>20</v>
      </c>
      <c r="B23" s="30">
        <v>2</v>
      </c>
      <c r="C23" s="33">
        <v>3</v>
      </c>
      <c r="D23" s="31">
        <v>47.3</v>
      </c>
      <c r="E23" s="35">
        <f t="shared" si="1"/>
        <v>1324.3999999999999</v>
      </c>
      <c r="F23" s="35">
        <f t="shared" si="2"/>
        <v>44.934999999999995</v>
      </c>
      <c r="G23" s="36">
        <v>240.7</v>
      </c>
      <c r="H23" s="36">
        <v>358.45</v>
      </c>
      <c r="I23" s="32">
        <f t="shared" si="3"/>
        <v>104.06</v>
      </c>
      <c r="J23" s="38">
        <f t="shared" si="4"/>
        <v>164.04</v>
      </c>
      <c r="K23" s="56">
        <v>0</v>
      </c>
      <c r="L23" s="32">
        <v>24.18</v>
      </c>
      <c r="M23" s="35">
        <f t="shared" si="6"/>
        <v>877.88799999999992</v>
      </c>
      <c r="N23" s="32">
        <f t="shared" si="0"/>
        <v>3138.6529999999998</v>
      </c>
      <c r="O23" s="35">
        <v>5514.18</v>
      </c>
      <c r="P23" s="32">
        <v>6000</v>
      </c>
      <c r="Q23" s="32">
        <f t="shared" si="7"/>
        <v>2652.8330000000005</v>
      </c>
      <c r="R23" s="54">
        <v>20</v>
      </c>
    </row>
    <row r="24" spans="1:18" x14ac:dyDescent="0.25">
      <c r="A24" s="63"/>
      <c r="B24" s="64">
        <f>SUM(B4:B23)</f>
        <v>25</v>
      </c>
      <c r="C24" s="31">
        <f>SUM(C4:C23)</f>
        <v>29</v>
      </c>
      <c r="D24" s="31">
        <f>SUM(D4:D23)</f>
        <v>720.59999999999991</v>
      </c>
      <c r="E24" s="32">
        <f>SUM(E4:E23)</f>
        <v>20176.800000000003</v>
      </c>
      <c r="F24" s="32">
        <f t="shared" si="2"/>
        <v>684.56999999999994</v>
      </c>
      <c r="G24" s="32">
        <f t="shared" ref="G24:Q24" si="8">SUM(G4:G23)</f>
        <v>3147.78</v>
      </c>
      <c r="H24" s="32">
        <f t="shared" si="8"/>
        <v>4946.71</v>
      </c>
      <c r="I24" s="32">
        <f>SUM(I4:I23)</f>
        <v>1585.3199999999997</v>
      </c>
      <c r="J24" s="65">
        <f>SUM(J4:J23)</f>
        <v>1585.7200000000003</v>
      </c>
      <c r="K24" s="32">
        <f t="shared" si="8"/>
        <v>4513.8300000000008</v>
      </c>
      <c r="L24" s="39">
        <f>SUM(L4:L23)</f>
        <v>368.40999999999997</v>
      </c>
      <c r="M24" s="32">
        <f t="shared" si="8"/>
        <v>13374.335999999999</v>
      </c>
      <c r="N24" s="32">
        <f>SUM(E24:M24)</f>
        <v>50383.47600000001</v>
      </c>
      <c r="O24" s="42">
        <f t="shared" si="8"/>
        <v>130763.95999999999</v>
      </c>
      <c r="P24" s="32">
        <f t="shared" si="8"/>
        <v>56790.78</v>
      </c>
      <c r="Q24" s="32">
        <f t="shared" si="8"/>
        <v>124356.656</v>
      </c>
      <c r="R24" s="66"/>
    </row>
    <row r="25" spans="1:18" x14ac:dyDescent="0.25">
      <c r="A25" s="63"/>
      <c r="B25" s="63"/>
      <c r="C25" s="63"/>
      <c r="D25" s="63"/>
      <c r="E25" s="63"/>
      <c r="F25" s="63"/>
      <c r="G25" s="67"/>
      <c r="H25" s="63"/>
      <c r="I25" s="63"/>
      <c r="J25" s="63"/>
      <c r="K25" s="63"/>
      <c r="L25" s="63"/>
      <c r="M25" s="63"/>
      <c r="N25" s="63"/>
      <c r="O25" s="68"/>
      <c r="P25" s="63" t="s">
        <v>19</v>
      </c>
      <c r="Q25" s="63"/>
      <c r="R25" s="63"/>
    </row>
    <row r="26" spans="1:18" x14ac:dyDescent="0.25">
      <c r="A26" s="63"/>
      <c r="B26" s="63"/>
      <c r="C26" s="63"/>
      <c r="D26" s="63"/>
      <c r="E26" s="63"/>
      <c r="F26" s="63"/>
      <c r="G26" s="67"/>
      <c r="H26" s="63"/>
      <c r="I26" s="63"/>
      <c r="J26" s="63"/>
      <c r="K26" s="63"/>
      <c r="L26" s="63"/>
      <c r="M26" s="63"/>
      <c r="N26" s="63"/>
      <c r="O26" s="69"/>
      <c r="P26" s="70" t="s">
        <v>20</v>
      </c>
      <c r="Q26" s="70"/>
      <c r="R26" s="63"/>
    </row>
    <row r="27" spans="1:18" x14ac:dyDescent="0.25">
      <c r="A27" s="63"/>
      <c r="B27" s="63"/>
      <c r="C27" s="63"/>
      <c r="D27" s="63"/>
      <c r="E27" s="63"/>
      <c r="F27" s="63"/>
      <c r="G27" s="67"/>
      <c r="H27" s="63"/>
      <c r="I27" s="63"/>
      <c r="J27" s="63"/>
      <c r="K27" s="63"/>
      <c r="L27" s="63"/>
      <c r="M27" s="63"/>
      <c r="N27" s="63"/>
      <c r="O27" s="71"/>
      <c r="P27" s="63" t="s">
        <v>29</v>
      </c>
      <c r="Q27" s="70" t="s">
        <v>32</v>
      </c>
      <c r="R27" s="63"/>
    </row>
    <row r="28" spans="1:18" x14ac:dyDescent="0.25">
      <c r="A28" s="63"/>
      <c r="B28" s="63"/>
      <c r="C28" s="63"/>
      <c r="D28" s="63"/>
      <c r="E28" s="63"/>
      <c r="F28" s="63"/>
      <c r="G28" s="67"/>
      <c r="H28" s="63"/>
      <c r="I28" s="63"/>
      <c r="J28" s="63"/>
      <c r="K28" s="63"/>
      <c r="L28" s="63"/>
      <c r="M28" s="63"/>
      <c r="N28" s="63"/>
      <c r="O28" s="72"/>
      <c r="P28" s="72"/>
      <c r="Q28" s="72"/>
      <c r="R28" s="63"/>
    </row>
    <row r="29" spans="1:18" x14ac:dyDescent="0.25">
      <c r="A29" s="63"/>
      <c r="B29" s="63"/>
      <c r="C29" s="63"/>
      <c r="D29" s="63"/>
      <c r="E29" s="63"/>
      <c r="F29" s="63"/>
      <c r="G29" s="67"/>
      <c r="H29" s="63"/>
      <c r="I29" s="63"/>
      <c r="J29" s="63"/>
      <c r="K29" s="63"/>
      <c r="L29" s="63"/>
      <c r="M29" s="63"/>
      <c r="N29" s="63"/>
      <c r="O29" s="73"/>
      <c r="P29" s="73"/>
      <c r="Q29" s="73"/>
      <c r="R29" s="63"/>
    </row>
    <row r="30" spans="1:18" x14ac:dyDescent="0.25">
      <c r="A30" s="63"/>
      <c r="B30" s="63"/>
      <c r="C30" s="63"/>
      <c r="D30" s="63"/>
      <c r="E30" s="63"/>
      <c r="F30" s="63"/>
      <c r="G30" s="67"/>
      <c r="H30" s="63"/>
      <c r="I30" s="63"/>
      <c r="J30" s="63"/>
      <c r="K30" s="63"/>
      <c r="L30" s="63"/>
      <c r="M30" s="63"/>
      <c r="N30" s="63"/>
      <c r="O30" s="72"/>
      <c r="P30" s="72"/>
      <c r="Q30" s="73"/>
      <c r="R30" s="63"/>
    </row>
    <row r="31" spans="1:18" x14ac:dyDescent="0.25">
      <c r="A31" s="63"/>
      <c r="B31" s="63"/>
      <c r="C31" s="63"/>
      <c r="D31" s="63"/>
      <c r="E31" s="63"/>
      <c r="F31" s="63"/>
      <c r="G31" s="67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x14ac:dyDescent="0.25">
      <c r="A32" s="63"/>
      <c r="B32" s="63"/>
      <c r="C32" s="63"/>
      <c r="D32" s="63"/>
      <c r="E32" s="63"/>
      <c r="F32" s="63"/>
      <c r="G32" s="67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x14ac:dyDescent="0.25">
      <c r="A33" s="63"/>
      <c r="B33" s="63"/>
      <c r="C33" s="63"/>
      <c r="D33" s="63"/>
      <c r="E33" s="63"/>
      <c r="F33" s="63"/>
      <c r="G33" s="67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x14ac:dyDescent="0.25">
      <c r="A34" s="63"/>
      <c r="B34" s="63"/>
      <c r="C34" s="63"/>
      <c r="D34" s="63"/>
      <c r="E34" s="63"/>
      <c r="F34" s="63"/>
      <c r="G34" s="67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x14ac:dyDescent="0.25">
      <c r="A35" s="63"/>
      <c r="B35" s="63"/>
      <c r="C35" s="63"/>
      <c r="D35" s="63"/>
      <c r="E35" s="63"/>
      <c r="F35" s="63"/>
      <c r="G35" s="67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x14ac:dyDescent="0.25">
      <c r="A36" s="63"/>
      <c r="B36" s="63"/>
      <c r="C36" s="63"/>
      <c r="D36" s="63"/>
      <c r="E36" s="63"/>
      <c r="F36" s="63"/>
      <c r="G36" s="67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x14ac:dyDescent="0.25">
      <c r="A37" s="63"/>
      <c r="B37" s="63"/>
      <c r="C37" s="63"/>
      <c r="D37" s="63"/>
      <c r="E37" s="63"/>
      <c r="F37" s="63"/>
      <c r="G37" s="67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x14ac:dyDescent="0.25">
      <c r="A38" s="74"/>
      <c r="B38" s="74"/>
      <c r="C38" s="27"/>
      <c r="D38" s="27"/>
      <c r="E38" s="27"/>
      <c r="F38" s="27"/>
      <c r="G38" s="28"/>
      <c r="H38" s="28"/>
      <c r="I38" s="28"/>
      <c r="J38" s="27"/>
      <c r="K38" s="28"/>
      <c r="L38" s="27"/>
      <c r="M38" s="75"/>
      <c r="N38" s="28"/>
      <c r="O38" s="76"/>
      <c r="P38" s="27"/>
      <c r="Q38" s="27"/>
      <c r="R38" s="27"/>
    </row>
    <row r="39" spans="1:18" x14ac:dyDescent="0.25">
      <c r="A39" s="74"/>
      <c r="B39" s="7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29"/>
      <c r="Q39" s="29"/>
      <c r="R39" s="28"/>
    </row>
    <row r="40" spans="1:18" x14ac:dyDescent="0.25">
      <c r="A40" s="74"/>
      <c r="B40" s="74"/>
      <c r="C40" s="27"/>
      <c r="D40" s="27"/>
      <c r="E40" s="27"/>
      <c r="F40" s="27"/>
      <c r="G40" s="28"/>
      <c r="H40" s="28"/>
      <c r="I40" s="28"/>
      <c r="J40" s="27"/>
      <c r="K40" s="28"/>
      <c r="L40" s="28"/>
      <c r="M40" s="28"/>
      <c r="N40" s="28"/>
      <c r="O40" s="76" t="s">
        <v>15</v>
      </c>
      <c r="P40" s="27" t="s">
        <v>16</v>
      </c>
      <c r="Q40" s="27"/>
      <c r="R40" s="27"/>
    </row>
    <row r="41" spans="1:18" x14ac:dyDescent="0.25">
      <c r="A41" s="27"/>
      <c r="B41" s="27"/>
      <c r="C41" s="27"/>
      <c r="D41" s="27"/>
      <c r="E41" s="28"/>
      <c r="F41" s="28" t="s">
        <v>56</v>
      </c>
      <c r="G41" s="28"/>
      <c r="H41" s="28" t="s">
        <v>59</v>
      </c>
      <c r="I41" s="28" t="s">
        <v>49</v>
      </c>
      <c r="J41" s="28"/>
      <c r="K41" s="28"/>
      <c r="L41" s="28"/>
      <c r="M41" s="28"/>
      <c r="N41" s="28"/>
      <c r="O41" s="29"/>
      <c r="P41" s="27"/>
      <c r="Q41" s="27"/>
      <c r="R41" s="27"/>
    </row>
    <row r="42" spans="1:18" x14ac:dyDescent="0.25">
      <c r="A42" s="30"/>
      <c r="B42" s="30"/>
      <c r="C42" s="30"/>
      <c r="D42" s="30"/>
      <c r="E42" s="31">
        <v>28</v>
      </c>
      <c r="F42" s="31">
        <v>0.95</v>
      </c>
      <c r="G42" s="31">
        <v>58</v>
      </c>
      <c r="H42" s="31">
        <v>39.520000000000003</v>
      </c>
      <c r="I42" s="31" t="s">
        <v>55</v>
      </c>
      <c r="J42" s="31"/>
      <c r="K42" s="31">
        <v>260.26</v>
      </c>
      <c r="L42" s="31" t="s">
        <v>0</v>
      </c>
      <c r="M42" s="31">
        <v>18.559999999999999</v>
      </c>
      <c r="N42" s="31"/>
      <c r="O42" s="32" t="s">
        <v>57</v>
      </c>
      <c r="P42" s="30"/>
      <c r="Q42" s="31" t="s">
        <v>58</v>
      </c>
      <c r="R42" s="30"/>
    </row>
    <row r="43" spans="1:18" x14ac:dyDescent="0.25">
      <c r="A43" s="30" t="s">
        <v>21</v>
      </c>
      <c r="B43" s="31" t="s">
        <v>2</v>
      </c>
      <c r="C43" s="31" t="s">
        <v>3</v>
      </c>
      <c r="D43" s="31" t="s">
        <v>4</v>
      </c>
      <c r="E43" s="31" t="s">
        <v>5</v>
      </c>
      <c r="F43" s="30" t="s">
        <v>28</v>
      </c>
      <c r="G43" s="31" t="s">
        <v>6</v>
      </c>
      <c r="H43" s="31" t="s">
        <v>7</v>
      </c>
      <c r="I43" s="136" t="s">
        <v>62</v>
      </c>
      <c r="J43" s="32" t="s">
        <v>8</v>
      </c>
      <c r="K43" s="31" t="s">
        <v>41</v>
      </c>
      <c r="L43" s="31" t="s">
        <v>10</v>
      </c>
      <c r="M43" s="32" t="s">
        <v>11</v>
      </c>
      <c r="N43" s="31" t="s">
        <v>12</v>
      </c>
      <c r="O43" s="31" t="s">
        <v>13</v>
      </c>
      <c r="P43" s="31" t="s">
        <v>14</v>
      </c>
      <c r="Q43" s="31" t="s">
        <v>13</v>
      </c>
      <c r="R43" s="30" t="s">
        <v>1</v>
      </c>
    </row>
    <row r="44" spans="1:18" x14ac:dyDescent="0.25">
      <c r="A44" s="77">
        <v>21</v>
      </c>
      <c r="B44" s="78">
        <v>0</v>
      </c>
      <c r="C44" s="58">
        <v>2</v>
      </c>
      <c r="D44" s="59">
        <v>46.3</v>
      </c>
      <c r="E44" s="35">
        <f>28*D44</f>
        <v>1296.3999999999999</v>
      </c>
      <c r="F44" s="35">
        <f>0.95*D44</f>
        <v>43.984999999999992</v>
      </c>
      <c r="G44" s="32">
        <v>69.599999999999994</v>
      </c>
      <c r="H44" s="36">
        <v>173.37</v>
      </c>
      <c r="I44" s="32">
        <f>2.2*D44</f>
        <v>101.86</v>
      </c>
      <c r="J44" s="32">
        <f>54.68*C44</f>
        <v>109.36</v>
      </c>
      <c r="K44" s="48">
        <v>52.95</v>
      </c>
      <c r="L44" s="32">
        <v>23.67</v>
      </c>
      <c r="M44" s="35">
        <f>18.56*D44</f>
        <v>859.32799999999986</v>
      </c>
      <c r="N44" s="32">
        <f t="shared" ref="N44:N58" si="9">SUM(E44:M44)</f>
        <v>2730.5229999999992</v>
      </c>
      <c r="O44" s="35">
        <v>10874.98</v>
      </c>
      <c r="P44" s="32">
        <v>0</v>
      </c>
      <c r="Q44" s="42">
        <f>N44+O44-P44</f>
        <v>13605.502999999999</v>
      </c>
      <c r="R44" s="79">
        <v>21</v>
      </c>
    </row>
    <row r="45" spans="1:18" x14ac:dyDescent="0.25">
      <c r="A45" s="80">
        <v>22</v>
      </c>
      <c r="B45" s="30">
        <v>2</v>
      </c>
      <c r="C45" s="34">
        <v>2</v>
      </c>
      <c r="D45" s="59">
        <v>30.2</v>
      </c>
      <c r="E45" s="35">
        <f t="shared" ref="E45:E58" si="10">28*D45</f>
        <v>845.6</v>
      </c>
      <c r="F45" s="35">
        <f t="shared" ref="F45:F58" si="11">0.95*D45</f>
        <v>28.689999999999998</v>
      </c>
      <c r="G45" s="36">
        <v>315.58</v>
      </c>
      <c r="H45" s="36">
        <v>447.09</v>
      </c>
      <c r="I45" s="32">
        <f t="shared" ref="I45:I58" si="12">2.2*D45</f>
        <v>66.44</v>
      </c>
      <c r="J45" s="32">
        <f t="shared" ref="J45:J58" si="13">54.68*C45</f>
        <v>109.36</v>
      </c>
      <c r="K45" s="36">
        <f t="shared" ref="K45:K51" si="14">260.26*C45</f>
        <v>520.52</v>
      </c>
      <c r="L45" s="32">
        <v>15.44</v>
      </c>
      <c r="M45" s="35">
        <f t="shared" ref="M45:M58" si="15">18.56*D45</f>
        <v>560.51199999999994</v>
      </c>
      <c r="N45" s="32">
        <f t="shared" si="9"/>
        <v>2909.232</v>
      </c>
      <c r="O45" s="35">
        <v>34984.35</v>
      </c>
      <c r="P45" s="32">
        <v>0</v>
      </c>
      <c r="Q45" s="42">
        <f t="shared" ref="Q45:Q58" si="16">N45+O45-P45</f>
        <v>37893.581999999995</v>
      </c>
      <c r="R45" s="146">
        <v>22</v>
      </c>
    </row>
    <row r="46" spans="1:18" x14ac:dyDescent="0.25">
      <c r="A46" s="80">
        <v>23</v>
      </c>
      <c r="B46" s="30">
        <v>2</v>
      </c>
      <c r="C46" s="30">
        <v>2</v>
      </c>
      <c r="D46" s="31">
        <v>45.8</v>
      </c>
      <c r="E46" s="35">
        <f t="shared" si="10"/>
        <v>1282.3999999999999</v>
      </c>
      <c r="F46" s="35">
        <f t="shared" si="11"/>
        <v>43.51</v>
      </c>
      <c r="G46" s="36">
        <v>157.93</v>
      </c>
      <c r="H46" s="36">
        <v>229.1</v>
      </c>
      <c r="I46" s="32">
        <f t="shared" si="12"/>
        <v>100.76</v>
      </c>
      <c r="J46" s="32">
        <f t="shared" si="13"/>
        <v>109.36</v>
      </c>
      <c r="K46" s="36">
        <f t="shared" si="14"/>
        <v>520.52</v>
      </c>
      <c r="L46" s="32">
        <v>23.41</v>
      </c>
      <c r="M46" s="35">
        <f t="shared" si="15"/>
        <v>850.04799999999989</v>
      </c>
      <c r="N46" s="32">
        <f t="shared" si="9"/>
        <v>3317.0379999999996</v>
      </c>
      <c r="O46" s="35">
        <v>2723.23</v>
      </c>
      <c r="P46" s="32">
        <v>3400</v>
      </c>
      <c r="Q46" s="32">
        <f t="shared" si="16"/>
        <v>2640.268</v>
      </c>
      <c r="R46" s="82">
        <v>23</v>
      </c>
    </row>
    <row r="47" spans="1:18" x14ac:dyDescent="0.25">
      <c r="A47" s="80">
        <v>24</v>
      </c>
      <c r="B47" s="30">
        <v>1</v>
      </c>
      <c r="C47" s="78">
        <v>2</v>
      </c>
      <c r="D47" s="59">
        <v>46.3</v>
      </c>
      <c r="E47" s="35">
        <f t="shared" si="10"/>
        <v>1296.3999999999999</v>
      </c>
      <c r="F47" s="35">
        <f t="shared" si="11"/>
        <v>43.984999999999992</v>
      </c>
      <c r="G47" s="36">
        <v>243.6</v>
      </c>
      <c r="H47" s="36">
        <v>474.24</v>
      </c>
      <c r="I47" s="32">
        <f t="shared" si="12"/>
        <v>101.86</v>
      </c>
      <c r="J47" s="32">
        <f t="shared" si="13"/>
        <v>109.36</v>
      </c>
      <c r="K47" s="36">
        <v>0</v>
      </c>
      <c r="L47" s="32">
        <v>23.67</v>
      </c>
      <c r="M47" s="35">
        <f t="shared" si="15"/>
        <v>859.32799999999986</v>
      </c>
      <c r="N47" s="32">
        <f t="shared" si="9"/>
        <v>3152.4429999999998</v>
      </c>
      <c r="O47" s="35">
        <v>19181.900000000001</v>
      </c>
      <c r="P47" s="32">
        <v>20000</v>
      </c>
      <c r="Q47" s="42">
        <f t="shared" si="16"/>
        <v>2334.3430000000008</v>
      </c>
      <c r="R47" s="82">
        <v>24</v>
      </c>
    </row>
    <row r="48" spans="1:18" x14ac:dyDescent="0.25">
      <c r="A48" s="80">
        <v>25</v>
      </c>
      <c r="B48" s="78">
        <v>0</v>
      </c>
      <c r="C48" s="58">
        <v>3</v>
      </c>
      <c r="D48" s="59">
        <v>30.5</v>
      </c>
      <c r="E48" s="35">
        <f t="shared" si="10"/>
        <v>854</v>
      </c>
      <c r="F48" s="35">
        <f t="shared" si="11"/>
        <v>28.974999999999998</v>
      </c>
      <c r="G48" s="36">
        <v>75.400000000000006</v>
      </c>
      <c r="H48" s="36">
        <v>335.6</v>
      </c>
      <c r="I48" s="32">
        <f t="shared" si="12"/>
        <v>67.100000000000009</v>
      </c>
      <c r="J48" s="32">
        <f t="shared" si="13"/>
        <v>164.04</v>
      </c>
      <c r="K48" s="36">
        <f t="shared" si="14"/>
        <v>780.78</v>
      </c>
      <c r="L48" s="32">
        <v>15.59</v>
      </c>
      <c r="M48" s="35">
        <f t="shared" si="15"/>
        <v>566.07999999999993</v>
      </c>
      <c r="N48" s="32">
        <f t="shared" si="9"/>
        <v>2887.5649999999996</v>
      </c>
      <c r="O48" s="35">
        <v>-195.85</v>
      </c>
      <c r="P48" s="32">
        <v>0</v>
      </c>
      <c r="Q48" s="32">
        <f t="shared" si="16"/>
        <v>2691.7149999999997</v>
      </c>
      <c r="R48" s="83">
        <v>25</v>
      </c>
    </row>
    <row r="49" spans="1:18" x14ac:dyDescent="0.25">
      <c r="A49" s="84">
        <v>26</v>
      </c>
      <c r="B49" s="30">
        <v>4</v>
      </c>
      <c r="C49" s="30">
        <v>3</v>
      </c>
      <c r="D49" s="31">
        <v>45.1</v>
      </c>
      <c r="E49" s="35">
        <f t="shared" si="10"/>
        <v>1262.8</v>
      </c>
      <c r="F49" s="35">
        <f t="shared" si="11"/>
        <v>42.844999999999999</v>
      </c>
      <c r="G49" s="36">
        <v>155.09</v>
      </c>
      <c r="H49" s="36">
        <v>413.62</v>
      </c>
      <c r="I49" s="32">
        <f t="shared" si="12"/>
        <v>99.220000000000013</v>
      </c>
      <c r="J49" s="32">
        <f t="shared" si="13"/>
        <v>164.04</v>
      </c>
      <c r="K49" s="53">
        <v>0</v>
      </c>
      <c r="L49" s="32">
        <v>23.05</v>
      </c>
      <c r="M49" s="35">
        <f t="shared" si="15"/>
        <v>837.05599999999993</v>
      </c>
      <c r="N49" s="32">
        <f t="shared" si="9"/>
        <v>2997.7210000000005</v>
      </c>
      <c r="O49" s="35">
        <v>4729.6499999999996</v>
      </c>
      <c r="P49" s="32">
        <v>3000</v>
      </c>
      <c r="Q49" s="32">
        <f t="shared" si="16"/>
        <v>4727.3710000000001</v>
      </c>
      <c r="R49" s="85">
        <v>26</v>
      </c>
    </row>
    <row r="50" spans="1:18" x14ac:dyDescent="0.25">
      <c r="A50" s="80">
        <v>27</v>
      </c>
      <c r="B50" s="30">
        <v>1</v>
      </c>
      <c r="C50" s="30">
        <v>1</v>
      </c>
      <c r="D50" s="31">
        <v>45.6</v>
      </c>
      <c r="E50" s="35">
        <f t="shared" si="10"/>
        <v>1276.8</v>
      </c>
      <c r="F50" s="35">
        <f t="shared" si="11"/>
        <v>43.32</v>
      </c>
      <c r="G50" s="36">
        <v>37.82</v>
      </c>
      <c r="H50" s="36">
        <v>69.56</v>
      </c>
      <c r="I50" s="32">
        <f t="shared" si="12"/>
        <v>100.32000000000001</v>
      </c>
      <c r="J50" s="32">
        <f t="shared" si="13"/>
        <v>54.68</v>
      </c>
      <c r="K50" s="36">
        <f t="shared" si="14"/>
        <v>260.26</v>
      </c>
      <c r="L50" s="32">
        <v>23.31</v>
      </c>
      <c r="M50" s="35">
        <f t="shared" si="15"/>
        <v>846.33600000000001</v>
      </c>
      <c r="N50" s="32">
        <f t="shared" si="9"/>
        <v>2712.4059999999999</v>
      </c>
      <c r="O50" s="35">
        <v>2700.1</v>
      </c>
      <c r="P50" s="32">
        <v>2600</v>
      </c>
      <c r="Q50" s="32">
        <f t="shared" si="16"/>
        <v>2812.5059999999994</v>
      </c>
      <c r="R50" s="86">
        <v>27</v>
      </c>
    </row>
    <row r="51" spans="1:18" x14ac:dyDescent="0.25">
      <c r="A51" s="80">
        <v>28</v>
      </c>
      <c r="B51" s="30">
        <v>3</v>
      </c>
      <c r="C51" s="30">
        <v>3</v>
      </c>
      <c r="D51" s="31">
        <v>30.2</v>
      </c>
      <c r="E51" s="35">
        <f t="shared" si="10"/>
        <v>845.6</v>
      </c>
      <c r="F51" s="35">
        <f t="shared" si="11"/>
        <v>28.689999999999998</v>
      </c>
      <c r="G51" s="36">
        <v>312.79000000000002</v>
      </c>
      <c r="H51" s="35">
        <v>540.59</v>
      </c>
      <c r="I51" s="32">
        <f t="shared" si="12"/>
        <v>66.44</v>
      </c>
      <c r="J51" s="32">
        <f t="shared" si="13"/>
        <v>164.04</v>
      </c>
      <c r="K51" s="36">
        <f t="shared" si="14"/>
        <v>780.78</v>
      </c>
      <c r="L51" s="32">
        <v>15.44</v>
      </c>
      <c r="M51" s="35">
        <f t="shared" si="15"/>
        <v>560.51199999999994</v>
      </c>
      <c r="N51" s="32">
        <f t="shared" si="9"/>
        <v>3314.8820000000005</v>
      </c>
      <c r="O51" s="35">
        <v>61621.43</v>
      </c>
      <c r="P51" s="32">
        <v>0</v>
      </c>
      <c r="Q51" s="42">
        <f t="shared" si="16"/>
        <v>64936.311999999998</v>
      </c>
      <c r="R51" s="81">
        <v>28</v>
      </c>
    </row>
    <row r="52" spans="1:18" x14ac:dyDescent="0.25">
      <c r="A52" s="80">
        <v>29</v>
      </c>
      <c r="B52" s="30">
        <v>1</v>
      </c>
      <c r="C52" s="30">
        <v>2</v>
      </c>
      <c r="D52" s="31">
        <v>45.4</v>
      </c>
      <c r="E52" s="35">
        <f t="shared" si="10"/>
        <v>1271.2</v>
      </c>
      <c r="F52" s="35">
        <f t="shared" si="11"/>
        <v>43.129999999999995</v>
      </c>
      <c r="G52" s="36">
        <v>0</v>
      </c>
      <c r="H52" s="35">
        <v>201.63</v>
      </c>
      <c r="I52" s="32">
        <f t="shared" si="12"/>
        <v>99.88000000000001</v>
      </c>
      <c r="J52" s="32">
        <f t="shared" si="13"/>
        <v>109.36</v>
      </c>
      <c r="K52" s="36">
        <v>260.26</v>
      </c>
      <c r="L52" s="32">
        <v>23.21</v>
      </c>
      <c r="M52" s="35">
        <f t="shared" si="15"/>
        <v>842.62399999999991</v>
      </c>
      <c r="N52" s="32">
        <f t="shared" si="9"/>
        <v>2851.2939999999999</v>
      </c>
      <c r="O52" s="35">
        <v>104849.77</v>
      </c>
      <c r="P52" s="32">
        <v>5000</v>
      </c>
      <c r="Q52" s="42">
        <f t="shared" si="16"/>
        <v>102701.064</v>
      </c>
      <c r="R52" s="86">
        <v>29</v>
      </c>
    </row>
    <row r="53" spans="1:18" x14ac:dyDescent="0.25">
      <c r="A53" s="84">
        <v>30</v>
      </c>
      <c r="B53" s="30">
        <v>2</v>
      </c>
      <c r="C53" s="30">
        <v>2</v>
      </c>
      <c r="D53" s="31">
        <v>46</v>
      </c>
      <c r="E53" s="35">
        <f t="shared" si="10"/>
        <v>1288</v>
      </c>
      <c r="F53" s="35">
        <f t="shared" si="11"/>
        <v>43.699999999999996</v>
      </c>
      <c r="G53" s="36">
        <v>56.55</v>
      </c>
      <c r="H53" s="35">
        <v>143.02000000000001</v>
      </c>
      <c r="I53" s="32">
        <f t="shared" si="12"/>
        <v>101.2</v>
      </c>
      <c r="J53" s="32">
        <f t="shared" si="13"/>
        <v>109.36</v>
      </c>
      <c r="K53" s="53">
        <v>0</v>
      </c>
      <c r="L53" s="32">
        <v>23.51</v>
      </c>
      <c r="M53" s="35">
        <f t="shared" si="15"/>
        <v>853.76</v>
      </c>
      <c r="N53" s="32">
        <f t="shared" si="9"/>
        <v>2619.1</v>
      </c>
      <c r="O53" s="35">
        <v>-1678.62</v>
      </c>
      <c r="P53" s="32">
        <v>3000</v>
      </c>
      <c r="Q53" s="32">
        <f t="shared" si="16"/>
        <v>-2059.52</v>
      </c>
      <c r="R53" s="85">
        <v>30</v>
      </c>
    </row>
    <row r="54" spans="1:18" x14ac:dyDescent="0.25">
      <c r="A54" s="80">
        <v>31</v>
      </c>
      <c r="B54" s="78">
        <v>0</v>
      </c>
      <c r="C54" s="58">
        <v>1</v>
      </c>
      <c r="D54" s="51">
        <v>30.6</v>
      </c>
      <c r="E54" s="35">
        <f t="shared" si="10"/>
        <v>856.80000000000007</v>
      </c>
      <c r="F54" s="35">
        <f t="shared" si="11"/>
        <v>29.07</v>
      </c>
      <c r="G54" s="36">
        <v>97.79</v>
      </c>
      <c r="H54" s="35">
        <v>184.8</v>
      </c>
      <c r="I54" s="32">
        <f t="shared" si="12"/>
        <v>67.320000000000007</v>
      </c>
      <c r="J54" s="32">
        <f t="shared" si="13"/>
        <v>54.68</v>
      </c>
      <c r="K54" s="36">
        <v>0</v>
      </c>
      <c r="L54" s="32">
        <v>15.64</v>
      </c>
      <c r="M54" s="35">
        <f t="shared" si="15"/>
        <v>567.93600000000004</v>
      </c>
      <c r="N54" s="32">
        <f t="shared" si="9"/>
        <v>1874.0360000000001</v>
      </c>
      <c r="O54" s="35">
        <v>1789.68</v>
      </c>
      <c r="P54" s="32">
        <v>2200</v>
      </c>
      <c r="Q54" s="32">
        <f t="shared" si="16"/>
        <v>1463.7160000000003</v>
      </c>
      <c r="R54" s="87">
        <v>31</v>
      </c>
    </row>
    <row r="55" spans="1:18" x14ac:dyDescent="0.25">
      <c r="A55" s="77">
        <v>32</v>
      </c>
      <c r="B55" s="30">
        <v>3</v>
      </c>
      <c r="C55" s="30">
        <v>2</v>
      </c>
      <c r="D55" s="31">
        <v>45</v>
      </c>
      <c r="E55" s="35">
        <f t="shared" si="10"/>
        <v>1260</v>
      </c>
      <c r="F55" s="35">
        <f t="shared" si="11"/>
        <v>42.75</v>
      </c>
      <c r="G55" s="36">
        <v>184.5</v>
      </c>
      <c r="H55" s="35">
        <v>332.92</v>
      </c>
      <c r="I55" s="32">
        <f t="shared" si="12"/>
        <v>99.000000000000014</v>
      </c>
      <c r="J55" s="32">
        <f t="shared" si="13"/>
        <v>109.36</v>
      </c>
      <c r="K55" s="48">
        <v>57.58</v>
      </c>
      <c r="L55" s="32">
        <v>23</v>
      </c>
      <c r="M55" s="35">
        <f t="shared" si="15"/>
        <v>835.19999999999993</v>
      </c>
      <c r="N55" s="32">
        <f t="shared" si="9"/>
        <v>2944.31</v>
      </c>
      <c r="O55" s="35">
        <v>2994.83</v>
      </c>
      <c r="P55" s="32">
        <v>3000</v>
      </c>
      <c r="Q55" s="32">
        <f t="shared" si="16"/>
        <v>2939.1399999999994</v>
      </c>
      <c r="R55" s="88">
        <v>32</v>
      </c>
    </row>
    <row r="56" spans="1:18" x14ac:dyDescent="0.25">
      <c r="A56" s="77">
        <v>33</v>
      </c>
      <c r="B56" s="30">
        <v>5</v>
      </c>
      <c r="C56" s="30">
        <v>3</v>
      </c>
      <c r="D56" s="31">
        <v>45.3</v>
      </c>
      <c r="E56" s="35">
        <f t="shared" si="10"/>
        <v>1268.3999999999999</v>
      </c>
      <c r="F56" s="35">
        <f t="shared" si="11"/>
        <v>43.034999999999997</v>
      </c>
      <c r="G56" s="36">
        <v>133.86000000000001</v>
      </c>
      <c r="H56" s="35">
        <v>341.69</v>
      </c>
      <c r="I56" s="32">
        <f t="shared" si="12"/>
        <v>99.66</v>
      </c>
      <c r="J56" s="32">
        <f t="shared" si="13"/>
        <v>164.04</v>
      </c>
      <c r="K56" s="48">
        <v>249.88</v>
      </c>
      <c r="L56" s="32">
        <v>23.16</v>
      </c>
      <c r="M56" s="35">
        <f t="shared" si="15"/>
        <v>840.76799999999992</v>
      </c>
      <c r="N56" s="32">
        <f t="shared" si="9"/>
        <v>3164.4930000000004</v>
      </c>
      <c r="O56" s="35">
        <v>-440.97</v>
      </c>
      <c r="P56" s="32">
        <v>3000</v>
      </c>
      <c r="Q56" s="32">
        <f t="shared" si="16"/>
        <v>-276.47699999999986</v>
      </c>
      <c r="R56" s="88">
        <v>33</v>
      </c>
    </row>
    <row r="57" spans="1:18" x14ac:dyDescent="0.25">
      <c r="A57" s="77">
        <v>34</v>
      </c>
      <c r="B57" s="30">
        <v>1</v>
      </c>
      <c r="C57" s="30">
        <v>2</v>
      </c>
      <c r="D57" s="31">
        <v>30.1</v>
      </c>
      <c r="E57" s="35">
        <f t="shared" si="10"/>
        <v>842.80000000000007</v>
      </c>
      <c r="F57" s="35">
        <f t="shared" si="11"/>
        <v>28.594999999999999</v>
      </c>
      <c r="G57" s="36">
        <v>85.84</v>
      </c>
      <c r="H57" s="35">
        <v>225.26</v>
      </c>
      <c r="I57" s="32">
        <f t="shared" si="12"/>
        <v>66.220000000000013</v>
      </c>
      <c r="J57" s="32">
        <f t="shared" si="13"/>
        <v>109.36</v>
      </c>
      <c r="K57" s="48">
        <v>57.93</v>
      </c>
      <c r="L57" s="32">
        <v>15.39</v>
      </c>
      <c r="M57" s="35">
        <f t="shared" si="15"/>
        <v>558.65599999999995</v>
      </c>
      <c r="N57" s="32">
        <f t="shared" si="9"/>
        <v>1990.0510000000002</v>
      </c>
      <c r="O57" s="35">
        <v>2118.7800000000002</v>
      </c>
      <c r="P57" s="32">
        <v>2200</v>
      </c>
      <c r="Q57" s="32">
        <f t="shared" si="16"/>
        <v>1908.8310000000001</v>
      </c>
      <c r="R57" s="88">
        <v>34</v>
      </c>
    </row>
    <row r="58" spans="1:18" x14ac:dyDescent="0.25">
      <c r="A58" s="84">
        <v>35</v>
      </c>
      <c r="B58" s="30">
        <v>2</v>
      </c>
      <c r="C58" s="30">
        <v>4</v>
      </c>
      <c r="D58" s="31">
        <v>45.2</v>
      </c>
      <c r="E58" s="35">
        <f t="shared" si="10"/>
        <v>1265.6000000000001</v>
      </c>
      <c r="F58" s="35">
        <f t="shared" si="11"/>
        <v>42.94</v>
      </c>
      <c r="G58" s="36">
        <v>313.89999999999998</v>
      </c>
      <c r="H58" s="35">
        <v>624.34</v>
      </c>
      <c r="I58" s="32">
        <f t="shared" si="12"/>
        <v>99.440000000000012</v>
      </c>
      <c r="J58" s="32">
        <f t="shared" si="13"/>
        <v>218.72</v>
      </c>
      <c r="K58" s="53">
        <v>0</v>
      </c>
      <c r="L58" s="32">
        <v>23.1</v>
      </c>
      <c r="M58" s="35">
        <f t="shared" si="15"/>
        <v>838.91200000000003</v>
      </c>
      <c r="N58" s="32">
        <f t="shared" si="9"/>
        <v>3426.9520000000002</v>
      </c>
      <c r="O58" s="35">
        <v>3350.54</v>
      </c>
      <c r="P58" s="32">
        <v>3400</v>
      </c>
      <c r="Q58" s="32">
        <f t="shared" si="16"/>
        <v>3377.4920000000002</v>
      </c>
      <c r="R58" s="89">
        <v>35</v>
      </c>
    </row>
    <row r="59" spans="1:18" x14ac:dyDescent="0.25">
      <c r="A59" s="63"/>
      <c r="B59" s="31">
        <f t="shared" ref="B59:M59" si="17">SUM(B44:B58)</f>
        <v>27</v>
      </c>
      <c r="C59" s="31">
        <f t="shared" si="17"/>
        <v>34</v>
      </c>
      <c r="D59" s="31">
        <f t="shared" si="17"/>
        <v>607.6</v>
      </c>
      <c r="E59" s="32">
        <f t="shared" si="17"/>
        <v>17012.8</v>
      </c>
      <c r="F59" s="32">
        <f t="shared" si="17"/>
        <v>577.22</v>
      </c>
      <c r="G59" s="32">
        <f t="shared" si="17"/>
        <v>2240.2499999999995</v>
      </c>
      <c r="H59" s="32">
        <f t="shared" si="17"/>
        <v>4736.8300000000008</v>
      </c>
      <c r="I59" s="32">
        <f>SUM(I44:I58)</f>
        <v>1336.7200000000003</v>
      </c>
      <c r="J59" s="32">
        <f>SUM(J44:J58)</f>
        <v>1859.1199999999997</v>
      </c>
      <c r="K59" s="32">
        <f t="shared" si="17"/>
        <v>3541.4599999999996</v>
      </c>
      <c r="L59" s="32">
        <f>SUM(L44:L58)</f>
        <v>310.59000000000003</v>
      </c>
      <c r="M59" s="32">
        <f t="shared" si="17"/>
        <v>11277.056</v>
      </c>
      <c r="N59" s="32">
        <f>SUM(E59:M59)</f>
        <v>42892.046000000002</v>
      </c>
      <c r="O59" s="32">
        <f>SUM(O44:O58)</f>
        <v>249603.8</v>
      </c>
      <c r="P59" s="32">
        <f>SUM(P44:P58)</f>
        <v>50800</v>
      </c>
      <c r="Q59" s="32">
        <f>SUM(Q44:Q58)</f>
        <v>241695.84599999999</v>
      </c>
      <c r="R59" s="63"/>
    </row>
    <row r="60" spans="1:18" x14ac:dyDescent="0.25">
      <c r="A60" s="63"/>
      <c r="B60" s="63"/>
      <c r="C60" s="63"/>
      <c r="D60" s="63"/>
      <c r="E60" s="63"/>
      <c r="F60" s="63"/>
      <c r="G60" s="63"/>
      <c r="H60" s="74"/>
      <c r="I60" s="90"/>
      <c r="J60" s="63"/>
      <c r="K60" s="63"/>
      <c r="L60" s="63"/>
      <c r="M60" s="63"/>
      <c r="N60" s="63"/>
      <c r="O60" s="68"/>
      <c r="P60" s="63" t="s">
        <v>19</v>
      </c>
      <c r="Q60" s="63"/>
      <c r="R60" s="63"/>
    </row>
    <row r="61" spans="1:18" x14ac:dyDescent="0.25">
      <c r="A61" s="63"/>
      <c r="B61" s="63"/>
      <c r="C61" s="63"/>
      <c r="D61" s="63"/>
      <c r="E61" s="63"/>
      <c r="F61" s="63"/>
      <c r="G61" s="63"/>
      <c r="H61" s="74" t="s">
        <v>60</v>
      </c>
      <c r="I61" s="90"/>
      <c r="J61" s="63"/>
      <c r="K61" s="63"/>
      <c r="L61" s="63"/>
      <c r="M61" s="63"/>
      <c r="N61" s="63"/>
      <c r="O61" s="69"/>
      <c r="P61" s="70" t="s">
        <v>20</v>
      </c>
      <c r="Q61" s="70"/>
      <c r="R61" s="63"/>
    </row>
    <row r="62" spans="1:18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71"/>
      <c r="P62" s="63" t="s">
        <v>29</v>
      </c>
      <c r="Q62" s="63" t="s">
        <v>30</v>
      </c>
      <c r="R62" s="63"/>
    </row>
    <row r="63" spans="1:18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1:18" x14ac:dyDescent="0.25">
      <c r="A70" s="74"/>
      <c r="B70" s="74"/>
      <c r="C70" s="27"/>
      <c r="D70" s="27"/>
      <c r="E70" s="27"/>
      <c r="F70" s="27"/>
      <c r="G70" s="28"/>
      <c r="H70" s="28"/>
      <c r="I70" s="28"/>
      <c r="J70" s="27"/>
      <c r="K70" s="28"/>
      <c r="L70" s="28"/>
      <c r="M70" s="28"/>
      <c r="N70" s="28"/>
      <c r="O70" s="76"/>
      <c r="P70" s="27"/>
      <c r="Q70" s="27"/>
      <c r="R70" s="27"/>
    </row>
    <row r="71" spans="1:18" x14ac:dyDescent="0.25">
      <c r="A71" s="27"/>
      <c r="B71" s="27"/>
      <c r="C71" s="27"/>
      <c r="D71" s="27"/>
      <c r="E71" s="28"/>
      <c r="F71" s="28" t="s">
        <v>56</v>
      </c>
      <c r="G71" s="28"/>
      <c r="H71" s="28" t="s">
        <v>59</v>
      </c>
      <c r="I71" s="28" t="s">
        <v>49</v>
      </c>
      <c r="J71" s="28"/>
      <c r="K71" s="28"/>
      <c r="L71" s="28"/>
      <c r="M71" s="28"/>
      <c r="N71" s="28"/>
      <c r="O71" s="29"/>
      <c r="P71" s="27"/>
      <c r="Q71" s="27"/>
      <c r="R71" s="27"/>
    </row>
    <row r="72" spans="1:18" x14ac:dyDescent="0.25">
      <c r="A72" s="30"/>
      <c r="B72" s="30"/>
      <c r="C72" s="30"/>
      <c r="D72" s="30"/>
      <c r="E72" s="31">
        <v>28</v>
      </c>
      <c r="F72" s="31">
        <v>0.95</v>
      </c>
      <c r="G72" s="31">
        <v>58</v>
      </c>
      <c r="H72" s="31">
        <v>39.520000000000003</v>
      </c>
      <c r="I72" s="31" t="s">
        <v>55</v>
      </c>
      <c r="J72" s="31"/>
      <c r="K72" s="31">
        <v>260.26</v>
      </c>
      <c r="L72" s="31" t="s">
        <v>0</v>
      </c>
      <c r="M72" s="31">
        <v>18.559999999999999</v>
      </c>
      <c r="N72" s="31"/>
      <c r="O72" s="32" t="s">
        <v>57</v>
      </c>
      <c r="P72" s="30"/>
      <c r="Q72" s="31" t="s">
        <v>58</v>
      </c>
      <c r="R72" s="30"/>
    </row>
    <row r="73" spans="1:18" x14ac:dyDescent="0.25">
      <c r="A73" s="30" t="s">
        <v>21</v>
      </c>
      <c r="B73" s="31" t="s">
        <v>2</v>
      </c>
      <c r="C73" s="31" t="s">
        <v>3</v>
      </c>
      <c r="D73" s="31" t="s">
        <v>4</v>
      </c>
      <c r="E73" s="31" t="s">
        <v>5</v>
      </c>
      <c r="F73" s="30" t="s">
        <v>28</v>
      </c>
      <c r="G73" s="31" t="s">
        <v>6</v>
      </c>
      <c r="H73" s="31" t="s">
        <v>7</v>
      </c>
      <c r="I73" s="136" t="s">
        <v>63</v>
      </c>
      <c r="J73" s="32" t="s">
        <v>8</v>
      </c>
      <c r="K73" s="31" t="s">
        <v>41</v>
      </c>
      <c r="L73" s="31" t="s">
        <v>47</v>
      </c>
      <c r="M73" s="32" t="s">
        <v>11</v>
      </c>
      <c r="N73" s="31" t="s">
        <v>12</v>
      </c>
      <c r="O73" s="31" t="s">
        <v>13</v>
      </c>
      <c r="P73" s="31" t="s">
        <v>14</v>
      </c>
      <c r="Q73" s="31" t="s">
        <v>13</v>
      </c>
      <c r="R73" s="30" t="s">
        <v>1</v>
      </c>
    </row>
    <row r="74" spans="1:18" x14ac:dyDescent="0.25">
      <c r="A74" s="52">
        <v>36</v>
      </c>
      <c r="B74" s="41">
        <v>0</v>
      </c>
      <c r="C74" s="31">
        <v>2</v>
      </c>
      <c r="D74" s="31">
        <v>42.9</v>
      </c>
      <c r="E74" s="32">
        <f>28*D74</f>
        <v>1201.2</v>
      </c>
      <c r="F74" s="32">
        <f>0.95*D74</f>
        <v>40.754999999999995</v>
      </c>
      <c r="G74" s="31">
        <v>174</v>
      </c>
      <c r="H74" s="32">
        <v>355.68</v>
      </c>
      <c r="I74" s="32">
        <f>2.2*D74</f>
        <v>94.38000000000001</v>
      </c>
      <c r="J74" s="32">
        <f>54.68*C74</f>
        <v>109.36</v>
      </c>
      <c r="K74" s="56">
        <v>0</v>
      </c>
      <c r="L74" s="32">
        <v>21.93</v>
      </c>
      <c r="M74" s="32">
        <f>18.56*D74</f>
        <v>796.22399999999993</v>
      </c>
      <c r="N74" s="32">
        <f t="shared" ref="N74:N89" si="18">SUM(E74:M74)</f>
        <v>2793.529</v>
      </c>
      <c r="O74" s="32">
        <v>1377.34</v>
      </c>
      <c r="P74" s="32">
        <v>2600</v>
      </c>
      <c r="Q74" s="32">
        <f>N74+O74-P74</f>
        <v>1570.8689999999997</v>
      </c>
      <c r="R74" s="52">
        <v>36</v>
      </c>
    </row>
    <row r="75" spans="1:18" x14ac:dyDescent="0.25">
      <c r="A75" s="41">
        <v>37</v>
      </c>
      <c r="B75" s="51">
        <v>0</v>
      </c>
      <c r="C75" s="91">
        <v>3</v>
      </c>
      <c r="D75" s="59">
        <v>30.1</v>
      </c>
      <c r="E75" s="32">
        <f t="shared" ref="E75:E88" si="19">28*D75</f>
        <v>842.80000000000007</v>
      </c>
      <c r="F75" s="32">
        <f t="shared" ref="F75:F88" si="20">0.95*D75</f>
        <v>28.594999999999999</v>
      </c>
      <c r="G75" s="31">
        <v>277.58999999999997</v>
      </c>
      <c r="H75" s="32">
        <v>341.53</v>
      </c>
      <c r="I75" s="32">
        <f t="shared" ref="I75:I88" si="21">2.2*D75</f>
        <v>66.220000000000013</v>
      </c>
      <c r="J75" s="32">
        <f t="shared" ref="J75:J89" si="22">54.68*C75</f>
        <v>164.04</v>
      </c>
      <c r="K75" s="32">
        <v>0</v>
      </c>
      <c r="L75" s="32">
        <v>15.39</v>
      </c>
      <c r="M75" s="32">
        <f t="shared" ref="M75:M88" si="23">18.56*D75</f>
        <v>558.65599999999995</v>
      </c>
      <c r="N75" s="32">
        <f t="shared" si="18"/>
        <v>2294.8209999999999</v>
      </c>
      <c r="O75" s="32">
        <v>1994.05</v>
      </c>
      <c r="P75" s="32">
        <v>0</v>
      </c>
      <c r="Q75" s="32">
        <f t="shared" ref="Q75:Q88" si="24">N75+O75-P75</f>
        <v>4288.8710000000001</v>
      </c>
      <c r="R75" s="147">
        <v>37</v>
      </c>
    </row>
    <row r="76" spans="1:18" x14ac:dyDescent="0.25">
      <c r="A76" s="52">
        <v>38</v>
      </c>
      <c r="B76" s="31">
        <v>1</v>
      </c>
      <c r="C76" s="92">
        <v>3</v>
      </c>
      <c r="D76" s="59">
        <v>45.5</v>
      </c>
      <c r="E76" s="32">
        <f t="shared" si="19"/>
        <v>1274</v>
      </c>
      <c r="F76" s="32">
        <f t="shared" si="20"/>
        <v>43.225000000000001</v>
      </c>
      <c r="G76" s="32">
        <v>194.07</v>
      </c>
      <c r="H76" s="32">
        <v>372.71</v>
      </c>
      <c r="I76" s="32">
        <f t="shared" si="21"/>
        <v>100.10000000000001</v>
      </c>
      <c r="J76" s="32">
        <f t="shared" si="22"/>
        <v>164.04</v>
      </c>
      <c r="K76" s="56">
        <v>0</v>
      </c>
      <c r="L76" s="32">
        <v>23.26</v>
      </c>
      <c r="M76" s="32">
        <f t="shared" si="23"/>
        <v>844.4799999999999</v>
      </c>
      <c r="N76" s="32">
        <f t="shared" si="18"/>
        <v>3015.8850000000002</v>
      </c>
      <c r="O76" s="32">
        <v>39630.730000000003</v>
      </c>
      <c r="P76" s="32">
        <v>3900</v>
      </c>
      <c r="Q76" s="42">
        <f t="shared" si="24"/>
        <v>38746.615000000005</v>
      </c>
      <c r="R76" s="93">
        <v>38</v>
      </c>
    </row>
    <row r="77" spans="1:18" x14ac:dyDescent="0.25">
      <c r="A77" s="52">
        <v>39</v>
      </c>
      <c r="B77" s="31">
        <v>3</v>
      </c>
      <c r="C77" s="31">
        <v>3</v>
      </c>
      <c r="D77" s="31">
        <v>45.1</v>
      </c>
      <c r="E77" s="32">
        <f t="shared" si="19"/>
        <v>1262.8</v>
      </c>
      <c r="F77" s="32">
        <f t="shared" si="20"/>
        <v>42.844999999999999</v>
      </c>
      <c r="G77" s="32">
        <v>281.94</v>
      </c>
      <c r="H77" s="32">
        <v>457.44</v>
      </c>
      <c r="I77" s="32">
        <f t="shared" si="21"/>
        <v>99.220000000000013</v>
      </c>
      <c r="J77" s="32">
        <f t="shared" si="22"/>
        <v>164.04</v>
      </c>
      <c r="K77" s="56">
        <v>0</v>
      </c>
      <c r="L77" s="32">
        <v>23.05</v>
      </c>
      <c r="M77" s="32">
        <f t="shared" si="23"/>
        <v>837.05599999999993</v>
      </c>
      <c r="N77" s="32">
        <f t="shared" si="18"/>
        <v>3168.3910000000001</v>
      </c>
      <c r="O77" s="32">
        <v>9384.44</v>
      </c>
      <c r="P77" s="32">
        <v>7100</v>
      </c>
      <c r="Q77" s="32">
        <f t="shared" si="24"/>
        <v>5452.8310000000001</v>
      </c>
      <c r="R77" s="52">
        <v>39</v>
      </c>
    </row>
    <row r="78" spans="1:18" x14ac:dyDescent="0.25">
      <c r="A78" s="41">
        <v>40</v>
      </c>
      <c r="B78" s="31">
        <v>1</v>
      </c>
      <c r="C78" s="31">
        <v>1</v>
      </c>
      <c r="D78" s="31">
        <v>30.2</v>
      </c>
      <c r="E78" s="32">
        <f t="shared" si="19"/>
        <v>845.6</v>
      </c>
      <c r="F78" s="32">
        <f t="shared" si="20"/>
        <v>28.689999999999998</v>
      </c>
      <c r="G78" s="32">
        <v>95.12</v>
      </c>
      <c r="H78" s="32">
        <v>147.25</v>
      </c>
      <c r="I78" s="32">
        <f t="shared" si="21"/>
        <v>66.44</v>
      </c>
      <c r="J78" s="32">
        <f t="shared" si="22"/>
        <v>54.68</v>
      </c>
      <c r="K78" s="32">
        <f t="shared" ref="K78:K84" si="25">260.26*C78</f>
        <v>260.26</v>
      </c>
      <c r="L78" s="32">
        <v>15.44</v>
      </c>
      <c r="M78" s="32">
        <f t="shared" si="23"/>
        <v>560.51199999999994</v>
      </c>
      <c r="N78" s="32">
        <f t="shared" si="18"/>
        <v>2073.9920000000002</v>
      </c>
      <c r="O78" s="32">
        <v>2758.18</v>
      </c>
      <c r="P78" s="32">
        <v>2100</v>
      </c>
      <c r="Q78" s="32">
        <f t="shared" si="24"/>
        <v>2732.1720000000005</v>
      </c>
      <c r="R78" s="31">
        <v>40</v>
      </c>
    </row>
    <row r="79" spans="1:18" x14ac:dyDescent="0.25">
      <c r="A79" s="47">
        <v>41</v>
      </c>
      <c r="B79" s="31">
        <v>1</v>
      </c>
      <c r="C79" s="31">
        <v>1</v>
      </c>
      <c r="D79" s="31">
        <v>45.2</v>
      </c>
      <c r="E79" s="32">
        <f t="shared" si="19"/>
        <v>1265.6000000000001</v>
      </c>
      <c r="F79" s="32">
        <f t="shared" si="20"/>
        <v>42.94</v>
      </c>
      <c r="G79" s="32">
        <v>156.88999999999999</v>
      </c>
      <c r="H79" s="32">
        <v>330.58</v>
      </c>
      <c r="I79" s="32">
        <f t="shared" si="21"/>
        <v>99.440000000000012</v>
      </c>
      <c r="J79" s="32">
        <f t="shared" si="22"/>
        <v>54.68</v>
      </c>
      <c r="K79" s="94">
        <v>70.86</v>
      </c>
      <c r="L79" s="32">
        <v>23.1</v>
      </c>
      <c r="M79" s="32">
        <f t="shared" si="23"/>
        <v>838.91200000000003</v>
      </c>
      <c r="N79" s="32">
        <f t="shared" si="18"/>
        <v>2883.0020000000004</v>
      </c>
      <c r="O79" s="32">
        <v>2987.54</v>
      </c>
      <c r="P79" s="32">
        <v>2987.54</v>
      </c>
      <c r="Q79" s="32">
        <f t="shared" si="24"/>
        <v>2883.0020000000004</v>
      </c>
      <c r="R79" s="95">
        <v>41</v>
      </c>
    </row>
    <row r="80" spans="1:18" x14ac:dyDescent="0.25">
      <c r="A80" s="41">
        <v>42</v>
      </c>
      <c r="B80" s="31">
        <v>2</v>
      </c>
      <c r="C80" s="31">
        <v>1</v>
      </c>
      <c r="D80" s="31">
        <v>45.1</v>
      </c>
      <c r="E80" s="32">
        <f t="shared" si="19"/>
        <v>1262.8</v>
      </c>
      <c r="F80" s="32">
        <f t="shared" si="20"/>
        <v>42.844999999999999</v>
      </c>
      <c r="G80" s="32">
        <v>60.96</v>
      </c>
      <c r="H80" s="32">
        <v>75.599999999999994</v>
      </c>
      <c r="I80" s="32">
        <f t="shared" si="21"/>
        <v>99.220000000000013</v>
      </c>
      <c r="J80" s="32">
        <f t="shared" si="22"/>
        <v>54.68</v>
      </c>
      <c r="K80" s="32">
        <v>0</v>
      </c>
      <c r="L80" s="32">
        <v>23.05</v>
      </c>
      <c r="M80" s="32">
        <f t="shared" si="23"/>
        <v>837.05599999999993</v>
      </c>
      <c r="N80" s="32">
        <f t="shared" si="18"/>
        <v>2456.2109999999998</v>
      </c>
      <c r="O80" s="32">
        <v>5193.3100000000004</v>
      </c>
      <c r="P80" s="32">
        <v>2500</v>
      </c>
      <c r="Q80" s="32">
        <f t="shared" si="24"/>
        <v>5149.5210000000006</v>
      </c>
      <c r="R80" s="31">
        <v>42</v>
      </c>
    </row>
    <row r="81" spans="1:18" x14ac:dyDescent="0.25">
      <c r="A81" s="41">
        <v>43</v>
      </c>
      <c r="B81" s="31">
        <v>1</v>
      </c>
      <c r="C81" s="31">
        <v>1</v>
      </c>
      <c r="D81" s="31">
        <v>30</v>
      </c>
      <c r="E81" s="32">
        <f t="shared" si="19"/>
        <v>840</v>
      </c>
      <c r="F81" s="32">
        <f t="shared" si="20"/>
        <v>28.5</v>
      </c>
      <c r="G81" s="32">
        <v>19.079999999999998</v>
      </c>
      <c r="H81" s="32">
        <v>66.709999999999994</v>
      </c>
      <c r="I81" s="32">
        <f t="shared" si="21"/>
        <v>66</v>
      </c>
      <c r="J81" s="32">
        <f t="shared" si="22"/>
        <v>54.68</v>
      </c>
      <c r="K81" s="32">
        <f t="shared" si="25"/>
        <v>260.26</v>
      </c>
      <c r="L81" s="32">
        <v>15.33</v>
      </c>
      <c r="M81" s="32">
        <f t="shared" si="23"/>
        <v>556.79999999999995</v>
      </c>
      <c r="N81" s="32">
        <f t="shared" si="18"/>
        <v>1907.36</v>
      </c>
      <c r="O81" s="32">
        <v>1809.68</v>
      </c>
      <c r="P81" s="32">
        <v>1900</v>
      </c>
      <c r="Q81" s="32">
        <f t="shared" si="24"/>
        <v>1817.04</v>
      </c>
      <c r="R81" s="31">
        <v>43</v>
      </c>
    </row>
    <row r="82" spans="1:18" x14ac:dyDescent="0.25">
      <c r="A82" s="47">
        <v>44</v>
      </c>
      <c r="B82" s="31">
        <v>4</v>
      </c>
      <c r="C82" s="31">
        <v>4</v>
      </c>
      <c r="D82" s="31">
        <v>46.2</v>
      </c>
      <c r="E82" s="32">
        <f t="shared" si="19"/>
        <v>1293.6000000000001</v>
      </c>
      <c r="F82" s="32">
        <f t="shared" si="20"/>
        <v>43.89</v>
      </c>
      <c r="G82" s="32">
        <v>522.29</v>
      </c>
      <c r="H82" s="32">
        <v>730.69</v>
      </c>
      <c r="I82" s="32">
        <f t="shared" si="21"/>
        <v>101.64000000000001</v>
      </c>
      <c r="J82" s="32">
        <f t="shared" si="22"/>
        <v>218.72</v>
      </c>
      <c r="K82" s="94">
        <v>299.14999999999998</v>
      </c>
      <c r="L82" s="32">
        <v>23.62</v>
      </c>
      <c r="M82" s="32">
        <f t="shared" si="23"/>
        <v>857.47199999999998</v>
      </c>
      <c r="N82" s="32">
        <f t="shared" si="18"/>
        <v>4091.0720000000001</v>
      </c>
      <c r="O82" s="32">
        <v>3859.78</v>
      </c>
      <c r="P82" s="32">
        <v>3900</v>
      </c>
      <c r="Q82" s="32">
        <f t="shared" si="24"/>
        <v>4050.8520000000008</v>
      </c>
      <c r="R82" s="47">
        <v>44</v>
      </c>
    </row>
    <row r="83" spans="1:18" x14ac:dyDescent="0.25">
      <c r="A83" s="41">
        <v>45</v>
      </c>
      <c r="B83" s="31">
        <v>3</v>
      </c>
      <c r="C83" s="31">
        <v>0</v>
      </c>
      <c r="D83" s="31">
        <v>45</v>
      </c>
      <c r="E83" s="32">
        <f t="shared" si="19"/>
        <v>1260</v>
      </c>
      <c r="F83" s="32">
        <f t="shared" si="20"/>
        <v>42.75</v>
      </c>
      <c r="G83" s="32">
        <v>0</v>
      </c>
      <c r="H83" s="32">
        <v>0</v>
      </c>
      <c r="I83" s="32">
        <f t="shared" si="21"/>
        <v>99.000000000000014</v>
      </c>
      <c r="J83" s="32">
        <f t="shared" si="22"/>
        <v>0</v>
      </c>
      <c r="K83" s="32">
        <f t="shared" si="25"/>
        <v>0</v>
      </c>
      <c r="L83" s="32">
        <v>23</v>
      </c>
      <c r="M83" s="32">
        <f t="shared" si="23"/>
        <v>835.19999999999993</v>
      </c>
      <c r="N83" s="32">
        <f t="shared" si="18"/>
        <v>2259.9499999999998</v>
      </c>
      <c r="O83" s="32">
        <v>2689.73</v>
      </c>
      <c r="P83" s="32">
        <v>2700</v>
      </c>
      <c r="Q83" s="32">
        <f t="shared" si="24"/>
        <v>2249.6800000000003</v>
      </c>
      <c r="R83" s="31">
        <v>45</v>
      </c>
    </row>
    <row r="84" spans="1:18" x14ac:dyDescent="0.25">
      <c r="A84" s="41">
        <v>46</v>
      </c>
      <c r="B84" s="31">
        <v>1</v>
      </c>
      <c r="C84" s="31">
        <v>1</v>
      </c>
      <c r="D84" s="31">
        <v>29.8</v>
      </c>
      <c r="E84" s="32">
        <f t="shared" si="19"/>
        <v>834.4</v>
      </c>
      <c r="F84" s="32">
        <f t="shared" si="20"/>
        <v>28.31</v>
      </c>
      <c r="G84" s="32">
        <v>17.86</v>
      </c>
      <c r="H84" s="32">
        <v>60.31</v>
      </c>
      <c r="I84" s="32">
        <f t="shared" si="21"/>
        <v>65.56</v>
      </c>
      <c r="J84" s="32">
        <f t="shared" si="22"/>
        <v>54.68</v>
      </c>
      <c r="K84" s="32">
        <f t="shared" si="25"/>
        <v>260.26</v>
      </c>
      <c r="L84" s="32">
        <v>15.23</v>
      </c>
      <c r="M84" s="32">
        <f t="shared" si="23"/>
        <v>553.08799999999997</v>
      </c>
      <c r="N84" s="32">
        <f t="shared" si="18"/>
        <v>1889.6979999999999</v>
      </c>
      <c r="O84" s="32">
        <v>-3251.22</v>
      </c>
      <c r="P84" s="32">
        <v>2500</v>
      </c>
      <c r="Q84" s="32">
        <f t="shared" si="24"/>
        <v>-3861.5219999999999</v>
      </c>
      <c r="R84" s="31">
        <v>46</v>
      </c>
    </row>
    <row r="85" spans="1:18" x14ac:dyDescent="0.25">
      <c r="A85" s="47">
        <v>47</v>
      </c>
      <c r="B85" s="31">
        <v>1</v>
      </c>
      <c r="C85" s="31">
        <v>1</v>
      </c>
      <c r="D85" s="31">
        <v>45.4</v>
      </c>
      <c r="E85" s="32">
        <f t="shared" si="19"/>
        <v>1271.2</v>
      </c>
      <c r="F85" s="32">
        <f t="shared" si="20"/>
        <v>43.129999999999995</v>
      </c>
      <c r="G85" s="32">
        <v>35.380000000000003</v>
      </c>
      <c r="H85" s="32">
        <v>92.48</v>
      </c>
      <c r="I85" s="32">
        <f t="shared" si="21"/>
        <v>99.88000000000001</v>
      </c>
      <c r="J85" s="32">
        <f t="shared" si="22"/>
        <v>54.68</v>
      </c>
      <c r="K85" s="94">
        <v>39.32</v>
      </c>
      <c r="L85" s="32">
        <v>23.21</v>
      </c>
      <c r="M85" s="32">
        <f t="shared" si="23"/>
        <v>842.62399999999991</v>
      </c>
      <c r="N85" s="32">
        <f t="shared" si="18"/>
        <v>2501.904</v>
      </c>
      <c r="O85" s="32">
        <v>1814.02</v>
      </c>
      <c r="P85" s="32">
        <v>2500</v>
      </c>
      <c r="Q85" s="32">
        <f t="shared" si="24"/>
        <v>1815.924</v>
      </c>
      <c r="R85" s="47">
        <v>47</v>
      </c>
    </row>
    <row r="86" spans="1:18" x14ac:dyDescent="0.25">
      <c r="A86" s="47">
        <v>48</v>
      </c>
      <c r="B86" s="31">
        <v>1</v>
      </c>
      <c r="C86" s="31">
        <v>1</v>
      </c>
      <c r="D86" s="31">
        <v>44.2</v>
      </c>
      <c r="E86" s="32">
        <f t="shared" si="19"/>
        <v>1237.6000000000001</v>
      </c>
      <c r="F86" s="32">
        <f t="shared" si="20"/>
        <v>41.99</v>
      </c>
      <c r="G86" s="32">
        <v>58</v>
      </c>
      <c r="H86" s="32">
        <v>79.040000000000006</v>
      </c>
      <c r="I86" s="32">
        <f t="shared" si="21"/>
        <v>97.240000000000009</v>
      </c>
      <c r="J86" s="32">
        <f t="shared" si="22"/>
        <v>54.68</v>
      </c>
      <c r="K86" s="94">
        <v>87.37</v>
      </c>
      <c r="L86" s="32">
        <v>22.59</v>
      </c>
      <c r="M86" s="32">
        <f t="shared" si="23"/>
        <v>820.35199999999998</v>
      </c>
      <c r="N86" s="32">
        <f t="shared" si="18"/>
        <v>2498.8620000000001</v>
      </c>
      <c r="O86" s="32">
        <v>2438.65</v>
      </c>
      <c r="P86" s="32">
        <v>2438.65</v>
      </c>
      <c r="Q86" s="32">
        <f t="shared" si="24"/>
        <v>2498.8620000000005</v>
      </c>
      <c r="R86" s="47">
        <v>48</v>
      </c>
    </row>
    <row r="87" spans="1:18" x14ac:dyDescent="0.25">
      <c r="A87" s="47">
        <v>49</v>
      </c>
      <c r="B87" s="31">
        <v>1</v>
      </c>
      <c r="C87" s="31">
        <v>1</v>
      </c>
      <c r="D87" s="31">
        <v>30.1</v>
      </c>
      <c r="E87" s="32">
        <f t="shared" si="19"/>
        <v>842.80000000000007</v>
      </c>
      <c r="F87" s="32">
        <f t="shared" si="20"/>
        <v>28.594999999999999</v>
      </c>
      <c r="G87" s="32">
        <v>58</v>
      </c>
      <c r="H87" s="32">
        <v>79.040000000000006</v>
      </c>
      <c r="I87" s="32">
        <f t="shared" si="21"/>
        <v>66.220000000000013</v>
      </c>
      <c r="J87" s="32">
        <f t="shared" si="22"/>
        <v>54.68</v>
      </c>
      <c r="K87" s="94">
        <v>87.37</v>
      </c>
      <c r="L87" s="32">
        <v>15.39</v>
      </c>
      <c r="M87" s="32">
        <f t="shared" si="23"/>
        <v>558.65599999999995</v>
      </c>
      <c r="N87" s="32">
        <f t="shared" si="18"/>
        <v>1790.751</v>
      </c>
      <c r="O87" s="32">
        <v>1915.72</v>
      </c>
      <c r="P87" s="32">
        <v>1915.72</v>
      </c>
      <c r="Q87" s="32">
        <f t="shared" si="24"/>
        <v>1790.751</v>
      </c>
      <c r="R87" s="95">
        <v>49</v>
      </c>
    </row>
    <row r="88" spans="1:18" x14ac:dyDescent="0.25">
      <c r="A88" s="52">
        <v>50</v>
      </c>
      <c r="B88" s="31">
        <v>3</v>
      </c>
      <c r="C88" s="31">
        <v>2</v>
      </c>
      <c r="D88" s="31">
        <v>45.3</v>
      </c>
      <c r="E88" s="32">
        <f t="shared" si="19"/>
        <v>1268.3999999999999</v>
      </c>
      <c r="F88" s="32">
        <f t="shared" si="20"/>
        <v>43.034999999999997</v>
      </c>
      <c r="G88" s="32">
        <v>348</v>
      </c>
      <c r="H88" s="32">
        <v>513.76</v>
      </c>
      <c r="I88" s="32">
        <f t="shared" si="21"/>
        <v>99.66</v>
      </c>
      <c r="J88" s="32">
        <f t="shared" si="22"/>
        <v>109.36</v>
      </c>
      <c r="K88" s="56">
        <v>0</v>
      </c>
      <c r="L88" s="32">
        <v>23.16</v>
      </c>
      <c r="M88" s="32">
        <f t="shared" si="23"/>
        <v>840.76799999999992</v>
      </c>
      <c r="N88" s="32">
        <f t="shared" si="18"/>
        <v>3246.1429999999996</v>
      </c>
      <c r="O88" s="32">
        <v>3262.13</v>
      </c>
      <c r="P88" s="32">
        <v>3262.13</v>
      </c>
      <c r="Q88" s="32">
        <f t="shared" si="24"/>
        <v>3246.1429999999991</v>
      </c>
      <c r="R88" s="52">
        <v>50</v>
      </c>
    </row>
    <row r="89" spans="1:18" x14ac:dyDescent="0.25">
      <c r="A89" s="63"/>
      <c r="B89" s="31">
        <f t="shared" ref="B89:M89" si="26">SUM(B74:B88)</f>
        <v>23</v>
      </c>
      <c r="C89" s="31">
        <f t="shared" si="26"/>
        <v>25</v>
      </c>
      <c r="D89" s="31">
        <f t="shared" si="26"/>
        <v>600.1</v>
      </c>
      <c r="E89" s="32">
        <f t="shared" si="26"/>
        <v>16802.800000000003</v>
      </c>
      <c r="F89" s="32">
        <f t="shared" si="26"/>
        <v>570.09499999999991</v>
      </c>
      <c r="G89" s="32">
        <f>SUM(G74:G88)</f>
        <v>2299.1799999999998</v>
      </c>
      <c r="H89" s="32">
        <f t="shared" si="26"/>
        <v>3702.8199999999997</v>
      </c>
      <c r="I89" s="32">
        <f>SUM(I74:I88)</f>
        <v>1320.2200000000003</v>
      </c>
      <c r="J89" s="32">
        <f t="shared" si="22"/>
        <v>1367</v>
      </c>
      <c r="K89" s="32">
        <f t="shared" si="26"/>
        <v>1364.85</v>
      </c>
      <c r="L89" s="32">
        <f>SUM(L74:L88)</f>
        <v>306.75</v>
      </c>
      <c r="M89" s="32">
        <f t="shared" si="26"/>
        <v>11137.856</v>
      </c>
      <c r="N89" s="32">
        <f t="shared" si="18"/>
        <v>38871.571000000004</v>
      </c>
      <c r="O89" s="32">
        <f>SUM(O74:O88)</f>
        <v>77864.08</v>
      </c>
      <c r="P89" s="32">
        <f>SUM(P74:P88)</f>
        <v>42304.04</v>
      </c>
      <c r="Q89" s="32">
        <f>SUM(Q74:Q88)</f>
        <v>74431.611000000004</v>
      </c>
      <c r="R89" s="63"/>
    </row>
    <row r="90" spans="1:18" x14ac:dyDescent="0.25">
      <c r="A90" s="96"/>
      <c r="B90" s="96"/>
      <c r="C90" s="96"/>
      <c r="D90" s="96"/>
      <c r="E90" s="90"/>
      <c r="F90" s="90"/>
      <c r="G90" s="90"/>
      <c r="H90" s="90"/>
      <c r="I90" s="90"/>
      <c r="J90" s="90"/>
      <c r="K90" s="90"/>
      <c r="L90" s="97"/>
      <c r="M90" s="90"/>
      <c r="N90" s="90"/>
      <c r="O90" s="68"/>
      <c r="P90" s="63" t="s">
        <v>19</v>
      </c>
      <c r="Q90" s="63"/>
      <c r="R90" s="96"/>
    </row>
    <row r="91" spans="1:18" x14ac:dyDescent="0.25">
      <c r="A91" s="96"/>
      <c r="B91" s="96"/>
      <c r="C91" s="96"/>
      <c r="D91" s="96"/>
      <c r="E91" s="90"/>
      <c r="F91" s="90"/>
      <c r="G91" s="90"/>
      <c r="H91" s="97"/>
      <c r="I91" s="90"/>
      <c r="J91" s="90"/>
      <c r="K91" s="90"/>
      <c r="L91" s="97"/>
      <c r="M91" s="90"/>
      <c r="N91" s="90"/>
      <c r="O91" s="69"/>
      <c r="P91" s="70" t="s">
        <v>20</v>
      </c>
      <c r="Q91" s="70"/>
      <c r="R91" s="96"/>
    </row>
    <row r="92" spans="1:18" x14ac:dyDescent="0.25">
      <c r="A92" s="96"/>
      <c r="B92" s="96"/>
      <c r="C92" s="96"/>
      <c r="D92" s="96"/>
      <c r="E92" s="90"/>
      <c r="F92" s="90"/>
      <c r="G92" s="90"/>
      <c r="H92" s="90"/>
      <c r="I92" s="90"/>
      <c r="J92" s="90"/>
      <c r="K92" s="90"/>
      <c r="L92" s="97"/>
      <c r="M92" s="90"/>
      <c r="N92" s="90"/>
      <c r="O92" s="71"/>
      <c r="P92" s="63" t="s">
        <v>33</v>
      </c>
      <c r="Q92" s="90"/>
      <c r="R92" s="96"/>
    </row>
    <row r="93" spans="1:18" x14ac:dyDescent="0.25">
      <c r="A93" s="96"/>
      <c r="B93" s="96"/>
      <c r="C93" s="96"/>
      <c r="D93" s="96"/>
      <c r="E93" s="90"/>
      <c r="F93" s="90"/>
      <c r="G93" s="90"/>
      <c r="H93" s="90"/>
      <c r="I93" s="90"/>
      <c r="J93" s="90"/>
      <c r="K93" s="90"/>
      <c r="L93" s="97"/>
      <c r="M93" s="90"/>
      <c r="N93" s="90"/>
      <c r="O93" s="90"/>
      <c r="P93" s="63"/>
      <c r="Q93" s="63"/>
      <c r="R93" s="96"/>
    </row>
    <row r="94" spans="1:18" x14ac:dyDescent="0.25">
      <c r="A94" s="96"/>
      <c r="B94" s="96"/>
      <c r="C94" s="96"/>
      <c r="D94" s="96"/>
      <c r="E94" s="90"/>
      <c r="F94" s="90"/>
      <c r="G94" s="90"/>
      <c r="H94" s="90"/>
      <c r="I94" s="90"/>
      <c r="J94" s="90"/>
      <c r="K94" s="90"/>
      <c r="L94" s="97"/>
      <c r="M94" s="90"/>
      <c r="N94" s="90"/>
      <c r="O94" s="90"/>
      <c r="P94" s="90"/>
      <c r="Q94" s="90"/>
      <c r="R94" s="96"/>
    </row>
    <row r="95" spans="1:18" x14ac:dyDescent="0.25">
      <c r="A95" s="96"/>
      <c r="B95" s="96"/>
      <c r="C95" s="96"/>
      <c r="D95" s="96"/>
      <c r="E95" s="90"/>
      <c r="F95" s="90"/>
      <c r="G95" s="90"/>
      <c r="H95" s="90"/>
      <c r="I95" s="90"/>
      <c r="J95" s="90"/>
      <c r="K95" s="90"/>
      <c r="L95" s="97"/>
      <c r="M95" s="90"/>
      <c r="N95" s="90"/>
      <c r="O95" s="90"/>
      <c r="P95" s="90"/>
      <c r="Q95" s="90"/>
      <c r="R95" s="96"/>
    </row>
    <row r="96" spans="1:18" x14ac:dyDescent="0.25">
      <c r="A96" s="96"/>
      <c r="B96" s="96"/>
      <c r="C96" s="96"/>
      <c r="D96" s="96"/>
      <c r="E96" s="90"/>
      <c r="F96" s="90"/>
      <c r="G96" s="90"/>
      <c r="H96" s="90"/>
      <c r="I96" s="90"/>
      <c r="J96" s="90"/>
      <c r="K96" s="90"/>
      <c r="L96" s="97"/>
      <c r="M96" s="90"/>
      <c r="N96" s="90"/>
      <c r="O96" s="90"/>
      <c r="P96" s="90"/>
      <c r="Q96" s="90"/>
      <c r="R96" s="98"/>
    </row>
    <row r="97" spans="1:18" x14ac:dyDescent="0.25">
      <c r="A97" s="96"/>
      <c r="B97" s="96"/>
      <c r="C97" s="96"/>
      <c r="D97" s="96"/>
      <c r="E97" s="90"/>
      <c r="F97" s="90"/>
      <c r="G97" s="90"/>
      <c r="H97" s="90"/>
      <c r="I97" s="90"/>
      <c r="J97" s="90"/>
      <c r="K97" s="90"/>
      <c r="L97" s="97"/>
      <c r="M97" s="90"/>
      <c r="N97" s="90"/>
      <c r="O97" s="90"/>
      <c r="P97" s="90"/>
      <c r="Q97" s="90"/>
      <c r="R97" s="96"/>
    </row>
    <row r="98" spans="1:18" x14ac:dyDescent="0.25">
      <c r="A98" s="99"/>
      <c r="B98" s="27"/>
      <c r="C98" s="27"/>
      <c r="D98" s="27"/>
      <c r="E98" s="27"/>
      <c r="F98" s="28"/>
      <c r="G98" s="28"/>
      <c r="H98" s="28"/>
      <c r="I98" s="28"/>
      <c r="J98" s="27"/>
      <c r="K98" s="28"/>
      <c r="L98" s="28"/>
      <c r="M98" s="75"/>
      <c r="N98" s="27"/>
      <c r="O98" s="27"/>
      <c r="P98" s="27"/>
      <c r="Q98" s="27"/>
      <c r="R98" s="27"/>
    </row>
    <row r="99" spans="1:18" x14ac:dyDescent="0.25">
      <c r="A99" s="27"/>
      <c r="B99" s="27"/>
      <c r="C99" s="27"/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9"/>
      <c r="P99" s="27"/>
      <c r="Q99" s="63"/>
      <c r="R99" s="27"/>
    </row>
    <row r="100" spans="1:18" x14ac:dyDescent="0.25">
      <c r="A100" s="27"/>
      <c r="B100" s="27"/>
      <c r="C100" s="27"/>
      <c r="D100" s="27"/>
      <c r="E100" s="28"/>
      <c r="F100" s="28" t="s">
        <v>56</v>
      </c>
      <c r="G100" s="28"/>
      <c r="H100" s="28" t="s">
        <v>59</v>
      </c>
      <c r="I100" s="28" t="s">
        <v>49</v>
      </c>
      <c r="J100" s="28"/>
      <c r="K100" s="28"/>
      <c r="L100" s="28"/>
      <c r="M100" s="28"/>
      <c r="N100" s="28"/>
      <c r="O100" s="29"/>
      <c r="P100" s="27"/>
      <c r="Q100" s="27"/>
      <c r="R100" s="27"/>
    </row>
    <row r="101" spans="1:18" x14ac:dyDescent="0.25">
      <c r="A101" s="30"/>
      <c r="B101" s="30"/>
      <c r="C101" s="30"/>
      <c r="D101" s="30"/>
      <c r="E101" s="31">
        <v>28</v>
      </c>
      <c r="F101" s="31">
        <v>0.95</v>
      </c>
      <c r="G101" s="31">
        <v>58</v>
      </c>
      <c r="H101" s="31">
        <v>39.520000000000003</v>
      </c>
      <c r="I101" s="31" t="s">
        <v>55</v>
      </c>
      <c r="J101" s="31"/>
      <c r="K101" s="31">
        <v>260.26</v>
      </c>
      <c r="L101" s="31" t="s">
        <v>0</v>
      </c>
      <c r="M101" s="31">
        <v>18.559999999999999</v>
      </c>
      <c r="N101" s="31"/>
      <c r="O101" s="32" t="s">
        <v>57</v>
      </c>
      <c r="P101" s="30"/>
      <c r="Q101" s="31" t="s">
        <v>58</v>
      </c>
      <c r="R101" s="30"/>
    </row>
    <row r="102" spans="1:18" x14ac:dyDescent="0.25">
      <c r="A102" s="30" t="s">
        <v>21</v>
      </c>
      <c r="B102" s="31" t="s">
        <v>2</v>
      </c>
      <c r="C102" s="31" t="s">
        <v>3</v>
      </c>
      <c r="D102" s="31" t="s">
        <v>4</v>
      </c>
      <c r="E102" s="31" t="s">
        <v>5</v>
      </c>
      <c r="F102" s="30" t="s">
        <v>28</v>
      </c>
      <c r="G102" s="31" t="s">
        <v>6</v>
      </c>
      <c r="H102" s="31" t="s">
        <v>7</v>
      </c>
      <c r="I102" s="136" t="s">
        <v>62</v>
      </c>
      <c r="J102" s="32" t="s">
        <v>8</v>
      </c>
      <c r="K102" s="31" t="s">
        <v>41</v>
      </c>
      <c r="L102" s="31" t="s">
        <v>47</v>
      </c>
      <c r="M102" s="32" t="s">
        <v>11</v>
      </c>
      <c r="N102" s="31" t="s">
        <v>12</v>
      </c>
      <c r="O102" s="31" t="s">
        <v>13</v>
      </c>
      <c r="P102" s="31" t="s">
        <v>14</v>
      </c>
      <c r="Q102" s="31" t="s">
        <v>13</v>
      </c>
      <c r="R102" s="30" t="s">
        <v>1</v>
      </c>
    </row>
    <row r="103" spans="1:18" x14ac:dyDescent="0.25">
      <c r="A103" s="52">
        <v>51</v>
      </c>
      <c r="B103" s="30">
        <v>3</v>
      </c>
      <c r="C103" s="30">
        <v>1</v>
      </c>
      <c r="D103" s="31">
        <v>47.8</v>
      </c>
      <c r="E103" s="35">
        <f>28*D103</f>
        <v>1338.3999999999999</v>
      </c>
      <c r="F103" s="35">
        <f>0.95*D103</f>
        <v>45.41</v>
      </c>
      <c r="G103" s="36">
        <v>111.3</v>
      </c>
      <c r="H103" s="36">
        <v>245.14</v>
      </c>
      <c r="I103" s="32">
        <f>2.2*D103</f>
        <v>105.16</v>
      </c>
      <c r="J103" s="35">
        <f>54.68*C103</f>
        <v>54.68</v>
      </c>
      <c r="K103" s="56">
        <v>0</v>
      </c>
      <c r="L103" s="32">
        <v>24.43</v>
      </c>
      <c r="M103" s="35">
        <f>18.56*D103</f>
        <v>887.16799999999989</v>
      </c>
      <c r="N103" s="32">
        <f t="shared" ref="N103:N122" si="27">SUM(E103:M103)</f>
        <v>2811.6880000000001</v>
      </c>
      <c r="O103" s="35">
        <v>7532.43</v>
      </c>
      <c r="P103" s="32">
        <v>6000</v>
      </c>
      <c r="Q103" s="32">
        <f>O103+N103-P103</f>
        <v>4344.1180000000004</v>
      </c>
      <c r="R103" s="52">
        <v>51</v>
      </c>
    </row>
    <row r="104" spans="1:18" x14ac:dyDescent="0.25">
      <c r="A104" s="31">
        <v>52</v>
      </c>
      <c r="B104" s="30">
        <v>1</v>
      </c>
      <c r="C104" s="30">
        <v>1</v>
      </c>
      <c r="D104" s="31">
        <v>36</v>
      </c>
      <c r="E104" s="35">
        <f t="shared" ref="E104:E122" si="28">28*D104</f>
        <v>1008</v>
      </c>
      <c r="F104" s="35">
        <f t="shared" ref="F104:F122" si="29">0.95*D104</f>
        <v>34.199999999999996</v>
      </c>
      <c r="G104" s="35">
        <v>50.11</v>
      </c>
      <c r="H104" s="35">
        <v>102.51</v>
      </c>
      <c r="I104" s="32">
        <f t="shared" ref="I104:I122" si="30">2.2*D104</f>
        <v>79.2</v>
      </c>
      <c r="J104" s="35">
        <f t="shared" ref="J104:J123" si="31">54.68*C104</f>
        <v>54.68</v>
      </c>
      <c r="K104" s="32">
        <f t="shared" ref="K104:K121" si="32">260.26*C104</f>
        <v>260.26</v>
      </c>
      <c r="L104" s="32">
        <v>18.399999999999999</v>
      </c>
      <c r="M104" s="35">
        <f t="shared" ref="M104:M122" si="33">18.56*D104</f>
        <v>668.16</v>
      </c>
      <c r="N104" s="32">
        <f t="shared" si="27"/>
        <v>2275.52</v>
      </c>
      <c r="O104" s="35">
        <v>-29.5</v>
      </c>
      <c r="P104" s="32">
        <v>2300</v>
      </c>
      <c r="Q104" s="32">
        <f t="shared" ref="Q104:Q122" si="34">O104+N104-P104</f>
        <v>-53.980000000000018</v>
      </c>
      <c r="R104" s="31">
        <v>52</v>
      </c>
    </row>
    <row r="105" spans="1:18" x14ac:dyDescent="0.25">
      <c r="A105" s="31">
        <v>53</v>
      </c>
      <c r="B105" s="30">
        <v>3</v>
      </c>
      <c r="C105" s="30">
        <v>3</v>
      </c>
      <c r="D105" s="31">
        <v>31</v>
      </c>
      <c r="E105" s="35">
        <f t="shared" si="28"/>
        <v>868</v>
      </c>
      <c r="F105" s="35">
        <f t="shared" si="29"/>
        <v>29.45</v>
      </c>
      <c r="G105" s="35">
        <v>604.82000000000005</v>
      </c>
      <c r="H105" s="35">
        <v>1191.1300000000001</v>
      </c>
      <c r="I105" s="32">
        <f t="shared" si="30"/>
        <v>68.2</v>
      </c>
      <c r="J105" s="35">
        <f t="shared" si="31"/>
        <v>164.04</v>
      </c>
      <c r="K105" s="32">
        <f t="shared" si="32"/>
        <v>780.78</v>
      </c>
      <c r="L105" s="32">
        <v>15.85</v>
      </c>
      <c r="M105" s="35">
        <f t="shared" si="33"/>
        <v>575.36</v>
      </c>
      <c r="N105" s="32">
        <f t="shared" si="27"/>
        <v>4297.63</v>
      </c>
      <c r="O105" s="35">
        <v>3928.92</v>
      </c>
      <c r="P105" s="32">
        <v>3928.92</v>
      </c>
      <c r="Q105" s="32">
        <f t="shared" si="34"/>
        <v>4297.6299999999992</v>
      </c>
      <c r="R105" s="31">
        <v>53</v>
      </c>
    </row>
    <row r="106" spans="1:18" x14ac:dyDescent="0.25">
      <c r="A106" s="59">
        <v>54</v>
      </c>
      <c r="B106" s="30">
        <v>0</v>
      </c>
      <c r="C106" s="45">
        <v>2</v>
      </c>
      <c r="D106" s="31">
        <v>31.4</v>
      </c>
      <c r="E106" s="35">
        <f t="shared" si="28"/>
        <v>879.19999999999993</v>
      </c>
      <c r="F106" s="35">
        <f t="shared" si="29"/>
        <v>29.83</v>
      </c>
      <c r="G106" s="35">
        <v>116</v>
      </c>
      <c r="H106" s="35">
        <v>248.98</v>
      </c>
      <c r="I106" s="32">
        <f t="shared" si="30"/>
        <v>69.08</v>
      </c>
      <c r="J106" s="35">
        <f t="shared" si="31"/>
        <v>109.36</v>
      </c>
      <c r="K106" s="32">
        <f t="shared" si="32"/>
        <v>520.52</v>
      </c>
      <c r="L106" s="32">
        <v>16.05</v>
      </c>
      <c r="M106" s="35">
        <f t="shared" si="33"/>
        <v>582.78399999999988</v>
      </c>
      <c r="N106" s="32">
        <f t="shared" si="27"/>
        <v>2571.8039999999996</v>
      </c>
      <c r="O106" s="35">
        <v>-3199.37</v>
      </c>
      <c r="P106" s="32">
        <v>8000</v>
      </c>
      <c r="Q106" s="32">
        <f t="shared" si="34"/>
        <v>-8627.5660000000007</v>
      </c>
      <c r="R106" s="59">
        <v>54</v>
      </c>
    </row>
    <row r="107" spans="1:18" x14ac:dyDescent="0.25">
      <c r="A107" s="100">
        <v>55</v>
      </c>
      <c r="B107" s="78">
        <v>0</v>
      </c>
      <c r="C107" s="45">
        <v>2</v>
      </c>
      <c r="D107" s="59">
        <v>47.3</v>
      </c>
      <c r="E107" s="35">
        <f t="shared" si="28"/>
        <v>1324.3999999999999</v>
      </c>
      <c r="F107" s="35">
        <f t="shared" si="29"/>
        <v>44.934999999999995</v>
      </c>
      <c r="G107" s="35">
        <v>174</v>
      </c>
      <c r="H107" s="101">
        <v>316.16000000000003</v>
      </c>
      <c r="I107" s="32">
        <f t="shared" si="30"/>
        <v>104.06</v>
      </c>
      <c r="J107" s="35">
        <f t="shared" si="31"/>
        <v>109.36</v>
      </c>
      <c r="K107" s="94">
        <v>133.68</v>
      </c>
      <c r="L107" s="32">
        <v>24.18</v>
      </c>
      <c r="M107" s="35">
        <f t="shared" si="33"/>
        <v>877.88799999999992</v>
      </c>
      <c r="N107" s="32">
        <f t="shared" si="27"/>
        <v>3108.6629999999996</v>
      </c>
      <c r="O107" s="35">
        <v>2857.36</v>
      </c>
      <c r="P107" s="32">
        <v>6000</v>
      </c>
      <c r="Q107" s="32">
        <f t="shared" si="34"/>
        <v>-33.977000000000771</v>
      </c>
      <c r="R107" s="102">
        <v>55</v>
      </c>
    </row>
    <row r="108" spans="1:18" x14ac:dyDescent="0.25">
      <c r="A108" s="30">
        <v>56</v>
      </c>
      <c r="B108" s="78">
        <v>0</v>
      </c>
      <c r="C108" s="45">
        <v>2</v>
      </c>
      <c r="D108" s="51">
        <v>34</v>
      </c>
      <c r="E108" s="35">
        <f t="shared" si="28"/>
        <v>952</v>
      </c>
      <c r="F108" s="35">
        <f t="shared" si="29"/>
        <v>32.299999999999997</v>
      </c>
      <c r="G108" s="35">
        <v>294.06</v>
      </c>
      <c r="H108" s="35">
        <v>441.44</v>
      </c>
      <c r="I108" s="32">
        <f t="shared" si="30"/>
        <v>74.800000000000011</v>
      </c>
      <c r="J108" s="35">
        <f t="shared" si="31"/>
        <v>109.36</v>
      </c>
      <c r="K108" s="32">
        <f t="shared" si="32"/>
        <v>520.52</v>
      </c>
      <c r="L108" s="32">
        <v>17.38</v>
      </c>
      <c r="M108" s="35">
        <f t="shared" si="33"/>
        <v>631.04</v>
      </c>
      <c r="N108" s="32">
        <f t="shared" si="27"/>
        <v>3072.8999999999996</v>
      </c>
      <c r="O108" s="35">
        <v>3156.78</v>
      </c>
      <c r="P108" s="32">
        <v>0</v>
      </c>
      <c r="Q108" s="32">
        <f t="shared" si="34"/>
        <v>6229.68</v>
      </c>
      <c r="R108" s="46">
        <v>56</v>
      </c>
    </row>
    <row r="109" spans="1:18" x14ac:dyDescent="0.25">
      <c r="A109" s="103">
        <v>57</v>
      </c>
      <c r="B109" s="30">
        <v>1</v>
      </c>
      <c r="C109" s="30">
        <v>0</v>
      </c>
      <c r="D109" s="31">
        <v>31</v>
      </c>
      <c r="E109" s="35">
        <f t="shared" si="28"/>
        <v>868</v>
      </c>
      <c r="F109" s="35">
        <f t="shared" si="29"/>
        <v>29.45</v>
      </c>
      <c r="G109" s="35">
        <v>11.6</v>
      </c>
      <c r="H109" s="35">
        <v>82.99</v>
      </c>
      <c r="I109" s="32">
        <f t="shared" si="30"/>
        <v>68.2</v>
      </c>
      <c r="J109" s="35">
        <f t="shared" si="31"/>
        <v>0</v>
      </c>
      <c r="K109" s="56">
        <f t="shared" si="32"/>
        <v>0</v>
      </c>
      <c r="L109" s="32">
        <v>15.85</v>
      </c>
      <c r="M109" s="35">
        <f t="shared" si="33"/>
        <v>575.36</v>
      </c>
      <c r="N109" s="32">
        <f t="shared" si="27"/>
        <v>1651.4499999999998</v>
      </c>
      <c r="O109" s="35">
        <v>1589.07</v>
      </c>
      <c r="P109" s="32">
        <v>1279</v>
      </c>
      <c r="Q109" s="32">
        <f t="shared" si="34"/>
        <v>1961.5199999999995</v>
      </c>
      <c r="R109" s="103">
        <v>57</v>
      </c>
    </row>
    <row r="110" spans="1:18" x14ac:dyDescent="0.25">
      <c r="A110" s="47">
        <v>58</v>
      </c>
      <c r="B110" s="30">
        <v>1</v>
      </c>
      <c r="C110" s="30">
        <v>1</v>
      </c>
      <c r="D110" s="30">
        <v>31.8</v>
      </c>
      <c r="E110" s="35">
        <f t="shared" si="28"/>
        <v>890.4</v>
      </c>
      <c r="F110" s="35">
        <f t="shared" si="29"/>
        <v>30.21</v>
      </c>
      <c r="G110" s="35">
        <v>79.459999999999994</v>
      </c>
      <c r="H110" s="35">
        <v>97.06</v>
      </c>
      <c r="I110" s="32">
        <f t="shared" si="30"/>
        <v>69.960000000000008</v>
      </c>
      <c r="J110" s="35">
        <f t="shared" si="31"/>
        <v>54.68</v>
      </c>
      <c r="K110" s="94">
        <v>25.51</v>
      </c>
      <c r="L110" s="32">
        <v>16.25</v>
      </c>
      <c r="M110" s="35">
        <f t="shared" si="33"/>
        <v>590.20799999999997</v>
      </c>
      <c r="N110" s="32">
        <f t="shared" si="27"/>
        <v>1853.7380000000003</v>
      </c>
      <c r="O110" s="35">
        <v>-2351.2199999999998</v>
      </c>
      <c r="P110" s="32">
        <v>0</v>
      </c>
      <c r="Q110" s="32">
        <f t="shared" si="34"/>
        <v>-497.48199999999952</v>
      </c>
      <c r="R110" s="47">
        <v>58</v>
      </c>
    </row>
    <row r="111" spans="1:18" x14ac:dyDescent="0.25">
      <c r="A111" s="47">
        <v>59</v>
      </c>
      <c r="B111" s="30">
        <v>2</v>
      </c>
      <c r="C111" s="30">
        <v>2</v>
      </c>
      <c r="D111" s="31">
        <v>46.5</v>
      </c>
      <c r="E111" s="35">
        <f t="shared" si="28"/>
        <v>1302</v>
      </c>
      <c r="F111" s="35">
        <f t="shared" si="29"/>
        <v>44.174999999999997</v>
      </c>
      <c r="G111" s="35">
        <v>145</v>
      </c>
      <c r="H111" s="35">
        <v>276.64</v>
      </c>
      <c r="I111" s="32">
        <f t="shared" si="30"/>
        <v>102.30000000000001</v>
      </c>
      <c r="J111" s="35">
        <f t="shared" si="31"/>
        <v>109.36</v>
      </c>
      <c r="K111" s="94">
        <v>218.43</v>
      </c>
      <c r="L111" s="32">
        <v>23.77</v>
      </c>
      <c r="M111" s="35">
        <f t="shared" si="33"/>
        <v>863.04</v>
      </c>
      <c r="N111" s="32">
        <f t="shared" si="27"/>
        <v>3084.7149999999997</v>
      </c>
      <c r="O111" s="35">
        <v>-4192.58</v>
      </c>
      <c r="P111" s="32">
        <v>4000</v>
      </c>
      <c r="Q111" s="32">
        <f t="shared" si="34"/>
        <v>-5107.8649999999998</v>
      </c>
      <c r="R111" s="47">
        <v>59</v>
      </c>
    </row>
    <row r="112" spans="1:18" x14ac:dyDescent="0.25">
      <c r="A112" s="30">
        <v>60</v>
      </c>
      <c r="B112" s="111">
        <v>1</v>
      </c>
      <c r="C112" s="145">
        <v>0</v>
      </c>
      <c r="D112" s="104">
        <v>34.5</v>
      </c>
      <c r="E112" s="35">
        <f t="shared" si="28"/>
        <v>966</v>
      </c>
      <c r="F112" s="35">
        <f t="shared" si="29"/>
        <v>32.774999999999999</v>
      </c>
      <c r="G112" s="55">
        <v>0</v>
      </c>
      <c r="H112" s="105">
        <v>0</v>
      </c>
      <c r="I112" s="32">
        <f t="shared" si="30"/>
        <v>75.900000000000006</v>
      </c>
      <c r="J112" s="35">
        <f t="shared" si="31"/>
        <v>0</v>
      </c>
      <c r="K112" s="32">
        <f t="shared" si="32"/>
        <v>0</v>
      </c>
      <c r="L112" s="32">
        <v>17.63</v>
      </c>
      <c r="M112" s="35">
        <f t="shared" si="33"/>
        <v>640.31999999999994</v>
      </c>
      <c r="N112" s="106">
        <f t="shared" si="27"/>
        <v>1732.625</v>
      </c>
      <c r="O112" s="113">
        <v>9193.59</v>
      </c>
      <c r="P112" s="106">
        <v>0</v>
      </c>
      <c r="Q112" s="32">
        <f t="shared" si="34"/>
        <v>10926.215</v>
      </c>
      <c r="R112" s="30">
        <v>60</v>
      </c>
    </row>
    <row r="113" spans="1:18" x14ac:dyDescent="0.25">
      <c r="A113" s="31">
        <v>61</v>
      </c>
      <c r="B113" s="30">
        <v>1</v>
      </c>
      <c r="C113" s="30">
        <v>1</v>
      </c>
      <c r="D113" s="31">
        <v>31.4</v>
      </c>
      <c r="E113" s="35">
        <f t="shared" si="28"/>
        <v>879.19999999999993</v>
      </c>
      <c r="F113" s="35">
        <f t="shared" si="29"/>
        <v>29.83</v>
      </c>
      <c r="G113" s="35">
        <v>84.1</v>
      </c>
      <c r="H113" s="35">
        <v>207.99</v>
      </c>
      <c r="I113" s="32">
        <f t="shared" si="30"/>
        <v>69.08</v>
      </c>
      <c r="J113" s="35">
        <f t="shared" si="31"/>
        <v>54.68</v>
      </c>
      <c r="K113" s="32">
        <f t="shared" si="32"/>
        <v>260.26</v>
      </c>
      <c r="L113" s="32">
        <v>16.05</v>
      </c>
      <c r="M113" s="35">
        <f t="shared" si="33"/>
        <v>582.78399999999988</v>
      </c>
      <c r="N113" s="32">
        <f t="shared" si="27"/>
        <v>2183.9739999999997</v>
      </c>
      <c r="O113" s="35">
        <v>1985.8</v>
      </c>
      <c r="P113" s="32">
        <v>0</v>
      </c>
      <c r="Q113" s="32">
        <f t="shared" si="34"/>
        <v>4169.7739999999994</v>
      </c>
      <c r="R113" s="31">
        <v>61</v>
      </c>
    </row>
    <row r="114" spans="1:18" x14ac:dyDescent="0.25">
      <c r="A114" s="100">
        <v>62</v>
      </c>
      <c r="B114" s="78">
        <v>0</v>
      </c>
      <c r="C114" s="58">
        <v>2</v>
      </c>
      <c r="D114" s="31">
        <v>31</v>
      </c>
      <c r="E114" s="35">
        <f t="shared" si="28"/>
        <v>868</v>
      </c>
      <c r="F114" s="35">
        <f t="shared" si="29"/>
        <v>29.45</v>
      </c>
      <c r="G114" s="35">
        <v>313.43</v>
      </c>
      <c r="H114" s="35">
        <v>382.63</v>
      </c>
      <c r="I114" s="32">
        <f t="shared" si="30"/>
        <v>68.2</v>
      </c>
      <c r="J114" s="35">
        <f t="shared" si="31"/>
        <v>109.36</v>
      </c>
      <c r="K114" s="94">
        <v>94.36</v>
      </c>
      <c r="L114" s="32">
        <v>15.85</v>
      </c>
      <c r="M114" s="35">
        <f t="shared" si="33"/>
        <v>575.36</v>
      </c>
      <c r="N114" s="32">
        <f t="shared" si="27"/>
        <v>2456.64</v>
      </c>
      <c r="O114" s="35">
        <v>2608.98</v>
      </c>
      <c r="P114" s="32">
        <v>4000</v>
      </c>
      <c r="Q114" s="32">
        <f t="shared" si="34"/>
        <v>1065.6199999999999</v>
      </c>
      <c r="R114" s="100">
        <v>62</v>
      </c>
    </row>
    <row r="115" spans="1:18" x14ac:dyDescent="0.25">
      <c r="A115" s="47">
        <v>63</v>
      </c>
      <c r="B115" s="30">
        <v>2</v>
      </c>
      <c r="C115" s="30">
        <v>0</v>
      </c>
      <c r="D115" s="31">
        <v>46.2</v>
      </c>
      <c r="E115" s="35">
        <v>0</v>
      </c>
      <c r="F115" s="35">
        <f t="shared" si="29"/>
        <v>43.89</v>
      </c>
      <c r="G115" s="35">
        <v>0</v>
      </c>
      <c r="H115" s="35">
        <v>0</v>
      </c>
      <c r="I115" s="32">
        <v>0</v>
      </c>
      <c r="J115" s="35">
        <f t="shared" si="31"/>
        <v>0</v>
      </c>
      <c r="K115" s="94">
        <v>0</v>
      </c>
      <c r="L115" s="32">
        <v>23.62</v>
      </c>
      <c r="M115" s="35">
        <f t="shared" si="33"/>
        <v>857.47199999999998</v>
      </c>
      <c r="N115" s="32">
        <f t="shared" si="27"/>
        <v>924.98199999999997</v>
      </c>
      <c r="O115" s="35">
        <v>3045.86</v>
      </c>
      <c r="P115" s="32">
        <v>3100</v>
      </c>
      <c r="Q115" s="32">
        <f t="shared" si="34"/>
        <v>870.8420000000001</v>
      </c>
      <c r="R115" s="47">
        <v>63</v>
      </c>
    </row>
    <row r="116" spans="1:18" x14ac:dyDescent="0.25">
      <c r="A116" s="100">
        <v>64</v>
      </c>
      <c r="B116" s="30">
        <v>1</v>
      </c>
      <c r="C116" s="58">
        <v>3</v>
      </c>
      <c r="D116" s="78">
        <v>35.4</v>
      </c>
      <c r="E116" s="35">
        <f t="shared" si="28"/>
        <v>991.19999999999993</v>
      </c>
      <c r="F116" s="35">
        <f t="shared" si="29"/>
        <v>33.629999999999995</v>
      </c>
      <c r="G116" s="35">
        <v>293.54000000000002</v>
      </c>
      <c r="H116" s="101">
        <v>409.86</v>
      </c>
      <c r="I116" s="32">
        <f t="shared" si="30"/>
        <v>77.88000000000001</v>
      </c>
      <c r="J116" s="35">
        <f t="shared" si="31"/>
        <v>164.04</v>
      </c>
      <c r="K116" s="94">
        <v>87.72</v>
      </c>
      <c r="L116" s="32">
        <v>18.09</v>
      </c>
      <c r="M116" s="35">
        <f t="shared" si="33"/>
        <v>657.02399999999989</v>
      </c>
      <c r="N116" s="32">
        <f t="shared" si="27"/>
        <v>2732.9839999999999</v>
      </c>
      <c r="O116" s="35">
        <v>9431.2900000000009</v>
      </c>
      <c r="P116" s="32">
        <v>6000</v>
      </c>
      <c r="Q116" s="32">
        <f t="shared" si="34"/>
        <v>6164.2740000000013</v>
      </c>
      <c r="R116" s="100">
        <v>64</v>
      </c>
    </row>
    <row r="117" spans="1:18" x14ac:dyDescent="0.25">
      <c r="A117" s="107">
        <v>65</v>
      </c>
      <c r="B117" s="78">
        <v>1</v>
      </c>
      <c r="C117" s="51">
        <v>1</v>
      </c>
      <c r="D117" s="31">
        <v>31.2</v>
      </c>
      <c r="E117" s="35">
        <f t="shared" si="28"/>
        <v>873.6</v>
      </c>
      <c r="F117" s="35">
        <f t="shared" si="29"/>
        <v>29.639999999999997</v>
      </c>
      <c r="G117" s="101">
        <v>116</v>
      </c>
      <c r="H117" s="101">
        <v>158.08000000000001</v>
      </c>
      <c r="I117" s="32">
        <f t="shared" si="30"/>
        <v>68.64</v>
      </c>
      <c r="J117" s="35">
        <f t="shared" si="31"/>
        <v>54.68</v>
      </c>
      <c r="K117" s="94">
        <v>43.69</v>
      </c>
      <c r="L117" s="32">
        <v>15.95</v>
      </c>
      <c r="M117" s="35">
        <f t="shared" si="33"/>
        <v>579.072</v>
      </c>
      <c r="N117" s="32">
        <f t="shared" si="27"/>
        <v>1939.3520000000003</v>
      </c>
      <c r="O117" s="35">
        <v>8764.48</v>
      </c>
      <c r="P117" s="32">
        <v>0</v>
      </c>
      <c r="Q117" s="32">
        <f t="shared" si="34"/>
        <v>10703.832</v>
      </c>
      <c r="R117" s="107">
        <v>65</v>
      </c>
    </row>
    <row r="118" spans="1:18" x14ac:dyDescent="0.25">
      <c r="A118" s="109">
        <v>66</v>
      </c>
      <c r="B118" s="78">
        <v>0</v>
      </c>
      <c r="C118" s="91">
        <v>3</v>
      </c>
      <c r="D118" s="59">
        <v>30.9</v>
      </c>
      <c r="E118" s="35">
        <f t="shared" si="28"/>
        <v>865.19999999999993</v>
      </c>
      <c r="F118" s="35">
        <f t="shared" si="29"/>
        <v>29.354999999999997</v>
      </c>
      <c r="G118" s="108">
        <v>209.38</v>
      </c>
      <c r="H118" s="108">
        <v>465.55</v>
      </c>
      <c r="I118" s="32">
        <f t="shared" si="30"/>
        <v>67.98</v>
      </c>
      <c r="J118" s="35">
        <f t="shared" si="31"/>
        <v>164.04</v>
      </c>
      <c r="K118" s="56">
        <v>0</v>
      </c>
      <c r="L118" s="32">
        <v>15.79</v>
      </c>
      <c r="M118" s="35">
        <f t="shared" si="33"/>
        <v>573.50399999999991</v>
      </c>
      <c r="N118" s="32">
        <f t="shared" si="27"/>
        <v>2390.799</v>
      </c>
      <c r="O118" s="35">
        <v>4817.53</v>
      </c>
      <c r="P118" s="32">
        <v>3000</v>
      </c>
      <c r="Q118" s="32">
        <f t="shared" si="34"/>
        <v>4208.3289999999997</v>
      </c>
      <c r="R118" s="109">
        <v>66</v>
      </c>
    </row>
    <row r="119" spans="1:18" x14ac:dyDescent="0.25">
      <c r="A119" s="110">
        <v>67</v>
      </c>
      <c r="B119" s="30">
        <v>1</v>
      </c>
      <c r="C119" s="30">
        <v>1</v>
      </c>
      <c r="D119" s="31">
        <v>46.2</v>
      </c>
      <c r="E119" s="35">
        <f t="shared" si="28"/>
        <v>1293.6000000000001</v>
      </c>
      <c r="F119" s="35">
        <f t="shared" si="29"/>
        <v>43.89</v>
      </c>
      <c r="G119" s="36">
        <v>15.08</v>
      </c>
      <c r="H119" s="35">
        <v>10.83</v>
      </c>
      <c r="I119" s="32">
        <f t="shared" si="30"/>
        <v>101.64000000000001</v>
      </c>
      <c r="J119" s="35">
        <f t="shared" si="31"/>
        <v>54.68</v>
      </c>
      <c r="K119" s="32">
        <f t="shared" si="32"/>
        <v>260.26</v>
      </c>
      <c r="L119" s="32">
        <v>23.62</v>
      </c>
      <c r="M119" s="35">
        <f t="shared" si="33"/>
        <v>857.47199999999998</v>
      </c>
      <c r="N119" s="32">
        <f t="shared" si="27"/>
        <v>2661.0720000000001</v>
      </c>
      <c r="O119" s="35">
        <v>2597.2399999999998</v>
      </c>
      <c r="P119" s="32">
        <v>2597.2399999999998</v>
      </c>
      <c r="Q119" s="32">
        <f t="shared" si="34"/>
        <v>2661.0720000000001</v>
      </c>
      <c r="R119" s="110">
        <v>67</v>
      </c>
    </row>
    <row r="120" spans="1:18" x14ac:dyDescent="0.25">
      <c r="A120" s="149">
        <v>68</v>
      </c>
      <c r="B120" s="78">
        <v>1</v>
      </c>
      <c r="C120" s="58">
        <v>2</v>
      </c>
      <c r="D120" s="59">
        <v>34.700000000000003</v>
      </c>
      <c r="E120" s="35">
        <f t="shared" si="28"/>
        <v>971.60000000000014</v>
      </c>
      <c r="F120" s="35">
        <f t="shared" si="29"/>
        <v>32.965000000000003</v>
      </c>
      <c r="G120" s="101">
        <v>798.89</v>
      </c>
      <c r="H120" s="101">
        <v>1135.17</v>
      </c>
      <c r="I120" s="32">
        <f t="shared" si="30"/>
        <v>76.340000000000018</v>
      </c>
      <c r="J120" s="35">
        <f t="shared" si="31"/>
        <v>109.36</v>
      </c>
      <c r="K120" s="56">
        <v>0</v>
      </c>
      <c r="L120" s="32">
        <v>17.739999999999998</v>
      </c>
      <c r="M120" s="35">
        <f t="shared" si="33"/>
        <v>644.03200000000004</v>
      </c>
      <c r="N120" s="32">
        <f t="shared" si="27"/>
        <v>3786.0970000000002</v>
      </c>
      <c r="O120" s="35">
        <v>-5690.91</v>
      </c>
      <c r="P120" s="32">
        <v>0</v>
      </c>
      <c r="Q120" s="32">
        <f t="shared" si="34"/>
        <v>-1904.8129999999996</v>
      </c>
      <c r="R120" s="148">
        <v>68</v>
      </c>
    </row>
    <row r="121" spans="1:18" x14ac:dyDescent="0.25">
      <c r="A121" s="31">
        <v>69</v>
      </c>
      <c r="B121" s="30">
        <v>1</v>
      </c>
      <c r="C121" s="30">
        <v>0</v>
      </c>
      <c r="D121" s="31">
        <v>31.7</v>
      </c>
      <c r="E121" s="35">
        <f t="shared" si="28"/>
        <v>887.6</v>
      </c>
      <c r="F121" s="35">
        <f t="shared" si="29"/>
        <v>30.114999999999998</v>
      </c>
      <c r="G121" s="35">
        <v>0</v>
      </c>
      <c r="H121" s="35">
        <v>0</v>
      </c>
      <c r="I121" s="32">
        <f t="shared" si="30"/>
        <v>69.740000000000009</v>
      </c>
      <c r="J121" s="35">
        <f t="shared" si="31"/>
        <v>0</v>
      </c>
      <c r="K121" s="32">
        <f t="shared" si="32"/>
        <v>0</v>
      </c>
      <c r="L121" s="32">
        <v>16.2</v>
      </c>
      <c r="M121" s="35">
        <f t="shared" si="33"/>
        <v>588.35199999999998</v>
      </c>
      <c r="N121" s="32">
        <f t="shared" si="27"/>
        <v>1592.0070000000001</v>
      </c>
      <c r="O121" s="35">
        <v>639.24</v>
      </c>
      <c r="P121" s="32">
        <v>1700</v>
      </c>
      <c r="Q121" s="32">
        <f t="shared" si="34"/>
        <v>531.2470000000003</v>
      </c>
      <c r="R121" s="31">
        <v>69</v>
      </c>
    </row>
    <row r="122" spans="1:18" ht="15.75" thickBot="1" x14ac:dyDescent="0.3">
      <c r="A122" s="47">
        <v>70</v>
      </c>
      <c r="B122" s="111">
        <v>2</v>
      </c>
      <c r="C122" s="111">
        <v>1</v>
      </c>
      <c r="D122" s="112">
        <v>30.9</v>
      </c>
      <c r="E122" s="35">
        <f t="shared" si="28"/>
        <v>865.19999999999993</v>
      </c>
      <c r="F122" s="35">
        <f t="shared" si="29"/>
        <v>29.354999999999997</v>
      </c>
      <c r="G122" s="113">
        <v>127.54</v>
      </c>
      <c r="H122" s="113">
        <v>205.9</v>
      </c>
      <c r="I122" s="32">
        <f t="shared" si="30"/>
        <v>67.98</v>
      </c>
      <c r="J122" s="35">
        <f t="shared" si="31"/>
        <v>54.68</v>
      </c>
      <c r="K122" s="94">
        <v>187.85</v>
      </c>
      <c r="L122" s="32">
        <v>15.79</v>
      </c>
      <c r="M122" s="35">
        <f t="shared" si="33"/>
        <v>573.50399999999991</v>
      </c>
      <c r="N122" s="106">
        <f t="shared" si="27"/>
        <v>2127.799</v>
      </c>
      <c r="O122" s="113">
        <v>1657.86</v>
      </c>
      <c r="P122" s="106">
        <v>2500</v>
      </c>
      <c r="Q122" s="32">
        <f t="shared" si="34"/>
        <v>1285.6589999999997</v>
      </c>
      <c r="R122" s="47">
        <v>70</v>
      </c>
    </row>
    <row r="123" spans="1:18" ht="15.75" thickBot="1" x14ac:dyDescent="0.3">
      <c r="A123" s="111"/>
      <c r="B123" s="114">
        <f t="shared" ref="B123:M123" si="35">SUM(B103:B122)</f>
        <v>22</v>
      </c>
      <c r="C123" s="115">
        <f t="shared" si="35"/>
        <v>28</v>
      </c>
      <c r="D123" s="116">
        <f t="shared" si="35"/>
        <v>720.90000000000009</v>
      </c>
      <c r="E123" s="117">
        <f t="shared" si="35"/>
        <v>18891.599999999999</v>
      </c>
      <c r="F123" s="117">
        <f t="shared" si="35"/>
        <v>684.85500000000002</v>
      </c>
      <c r="G123" s="118">
        <f>SUM(G103:G122)</f>
        <v>3544.31</v>
      </c>
      <c r="H123" s="119">
        <f t="shared" si="35"/>
        <v>5978.06</v>
      </c>
      <c r="I123" s="32">
        <f>SUM(I103:I122)</f>
        <v>1484.3400000000004</v>
      </c>
      <c r="J123" s="35">
        <f t="shared" si="31"/>
        <v>1531.04</v>
      </c>
      <c r="K123" s="119">
        <f t="shared" si="35"/>
        <v>3393.8399999999997</v>
      </c>
      <c r="L123" s="32">
        <f>SUM(L103:L122)</f>
        <v>368.49</v>
      </c>
      <c r="M123" s="118">
        <f t="shared" si="35"/>
        <v>13379.903999999999</v>
      </c>
      <c r="N123" s="118">
        <f>SUM(E123:M123)</f>
        <v>49256.438999999998</v>
      </c>
      <c r="O123" s="119">
        <f>SUM(O103:O122)</f>
        <v>48342.85</v>
      </c>
      <c r="P123" s="119">
        <f>SUM(P103:P122)</f>
        <v>54405.159999999996</v>
      </c>
      <c r="Q123" s="106">
        <f>SUM(Q103:Q122)</f>
        <v>43194.129000000001</v>
      </c>
      <c r="R123" s="120"/>
    </row>
    <row r="124" spans="1:18" x14ac:dyDescent="0.25">
      <c r="A124" s="114"/>
      <c r="B124" s="121">
        <f t="shared" ref="B124:Q124" si="36">B123+B89+B59+B24</f>
        <v>97</v>
      </c>
      <c r="C124" s="122">
        <f t="shared" si="36"/>
        <v>116</v>
      </c>
      <c r="D124" s="123">
        <f t="shared" si="36"/>
        <v>2649.2</v>
      </c>
      <c r="E124" s="124">
        <f t="shared" si="36"/>
        <v>72884</v>
      </c>
      <c r="F124" s="125">
        <f t="shared" si="36"/>
        <v>2516.7399999999998</v>
      </c>
      <c r="G124" s="126">
        <f>G123+G89+G59+G24</f>
        <v>11231.52</v>
      </c>
      <c r="H124" s="126">
        <f>H123+H89+H59+H24</f>
        <v>19364.420000000002</v>
      </c>
      <c r="I124" s="126">
        <f t="shared" si="36"/>
        <v>5726.6</v>
      </c>
      <c r="J124" s="126">
        <f>J123+J89+J59+J24</f>
        <v>6342.88</v>
      </c>
      <c r="K124" s="126">
        <f t="shared" si="36"/>
        <v>12813.98</v>
      </c>
      <c r="L124" s="127">
        <f>L123+L89+L59+L24</f>
        <v>1354.24</v>
      </c>
      <c r="M124" s="126">
        <f t="shared" si="36"/>
        <v>49169.152000000002</v>
      </c>
      <c r="N124" s="126">
        <f>N123+N89+N59+N24</f>
        <v>181403.53200000001</v>
      </c>
      <c r="O124" s="126">
        <f t="shared" si="36"/>
        <v>506574.68999999994</v>
      </c>
      <c r="P124" s="32">
        <f t="shared" si="36"/>
        <v>204299.98</v>
      </c>
      <c r="Q124" s="32">
        <f t="shared" si="36"/>
        <v>483678.24200000003</v>
      </c>
      <c r="R124" s="96"/>
    </row>
    <row r="125" spans="1:18" x14ac:dyDescent="0.25">
      <c r="A125" s="96"/>
      <c r="B125" s="98"/>
      <c r="C125" s="98"/>
      <c r="D125" s="96" t="s">
        <v>18</v>
      </c>
      <c r="E125" s="90" t="s">
        <v>43</v>
      </c>
      <c r="F125" s="67"/>
      <c r="G125" s="4" t="s">
        <v>45</v>
      </c>
      <c r="H125" s="90">
        <v>25450.880000000001</v>
      </c>
      <c r="I125" s="128">
        <f>H124+I124</f>
        <v>25091.020000000004</v>
      </c>
      <c r="J125" s="90">
        <v>6397.18</v>
      </c>
      <c r="K125" s="67"/>
      <c r="L125" s="129"/>
      <c r="M125" s="67"/>
      <c r="N125" s="63" t="s">
        <v>19</v>
      </c>
      <c r="O125" s="63" t="s">
        <v>52</v>
      </c>
      <c r="P125" s="90"/>
      <c r="Q125" s="90"/>
      <c r="R125" s="96"/>
    </row>
    <row r="126" spans="1:18" x14ac:dyDescent="0.25">
      <c r="A126" s="96" t="s">
        <v>22</v>
      </c>
      <c r="B126" s="98"/>
      <c r="C126" s="130"/>
      <c r="D126" s="98" t="s">
        <v>23</v>
      </c>
      <c r="E126" s="67">
        <v>28</v>
      </c>
      <c r="F126" s="67"/>
      <c r="G126" s="129" t="s">
        <v>25</v>
      </c>
      <c r="H126" s="129"/>
      <c r="I126" s="4">
        <f>I125-H125</f>
        <v>-359.85999999999694</v>
      </c>
      <c r="J126" s="67"/>
      <c r="K126" s="67"/>
      <c r="L126" s="129"/>
      <c r="M126" s="67"/>
      <c r="N126" s="70" t="s">
        <v>20</v>
      </c>
      <c r="O126" s="70" t="s">
        <v>51</v>
      </c>
      <c r="P126" s="90"/>
      <c r="Q126" s="128"/>
      <c r="R126" s="130"/>
    </row>
    <row r="127" spans="1:18" ht="15.75" thickBot="1" x14ac:dyDescent="0.3">
      <c r="A127" s="96"/>
      <c r="B127" s="130"/>
      <c r="C127" s="131"/>
      <c r="D127" s="96" t="s">
        <v>24</v>
      </c>
      <c r="E127" s="67">
        <v>321.69</v>
      </c>
      <c r="F127" s="67"/>
      <c r="G127" s="67">
        <v>39.520000000000003</v>
      </c>
      <c r="H127" s="129"/>
      <c r="I127" s="90"/>
      <c r="J127" s="67"/>
      <c r="K127" s="90"/>
      <c r="L127" s="129"/>
      <c r="M127" s="67"/>
      <c r="N127" s="63" t="s">
        <v>29</v>
      </c>
      <c r="O127" s="67" t="s">
        <v>50</v>
      </c>
      <c r="P127" s="90"/>
      <c r="Q127" s="67"/>
      <c r="R127" s="130"/>
    </row>
    <row r="128" spans="1:18" x14ac:dyDescent="0.25">
      <c r="A128" s="96"/>
      <c r="B128" s="98"/>
      <c r="C128" s="98"/>
      <c r="D128" s="96" t="s">
        <v>17</v>
      </c>
      <c r="E128" s="67">
        <v>189.09</v>
      </c>
      <c r="F128" s="67"/>
      <c r="G128" s="67">
        <v>58</v>
      </c>
      <c r="H128" s="67"/>
      <c r="I128" s="90" t="s">
        <v>61</v>
      </c>
      <c r="J128" s="67"/>
      <c r="K128" s="67"/>
      <c r="L128" s="129"/>
      <c r="M128" s="67"/>
      <c r="N128" s="63" t="s">
        <v>31</v>
      </c>
      <c r="O128" s="63"/>
      <c r="P128" s="137">
        <v>1000</v>
      </c>
      <c r="Q128" s="138"/>
      <c r="R128" s="139"/>
    </row>
    <row r="129" spans="1:20" x14ac:dyDescent="0.25">
      <c r="A129" s="96"/>
      <c r="B129" s="130"/>
      <c r="C129" s="130"/>
      <c r="D129" s="96" t="s">
        <v>9</v>
      </c>
      <c r="E129" s="67">
        <v>260.26</v>
      </c>
      <c r="F129" s="67"/>
      <c r="G129" s="67">
        <v>87.37</v>
      </c>
      <c r="H129" s="129"/>
      <c r="I129" s="90"/>
      <c r="J129" s="67"/>
      <c r="K129" s="90"/>
      <c r="L129" s="129"/>
      <c r="M129" s="67"/>
      <c r="N129" s="68"/>
      <c r="O129" s="63" t="s">
        <v>19</v>
      </c>
      <c r="P129" s="140" t="s">
        <v>53</v>
      </c>
      <c r="Q129" s="67"/>
      <c r="R129" s="141"/>
    </row>
    <row r="130" spans="1:20" ht="15.75" thickBot="1" x14ac:dyDescent="0.3">
      <c r="A130" s="96"/>
      <c r="B130" s="98"/>
      <c r="C130" s="98"/>
      <c r="D130" s="96" t="s">
        <v>44</v>
      </c>
      <c r="E130" s="67"/>
      <c r="F130" s="67"/>
      <c r="G130" s="67"/>
      <c r="H130" s="67"/>
      <c r="I130" s="90"/>
      <c r="J130" s="67"/>
      <c r="K130" s="67"/>
      <c r="L130" s="129"/>
      <c r="M130" s="67"/>
      <c r="N130" s="69"/>
      <c r="O130" s="70" t="s">
        <v>20</v>
      </c>
      <c r="P130" s="142" t="s">
        <v>54</v>
      </c>
      <c r="Q130" s="143"/>
      <c r="R130" s="144"/>
    </row>
    <row r="131" spans="1:20" ht="15.75" thickBot="1" x14ac:dyDescent="0.3">
      <c r="A131" s="96"/>
      <c r="B131" s="98"/>
      <c r="C131" s="98"/>
      <c r="D131" s="96" t="s">
        <v>10</v>
      </c>
      <c r="E131" s="67">
        <v>2.76</v>
      </c>
      <c r="F131" s="67" t="s">
        <v>26</v>
      </c>
      <c r="G131" s="132" t="s">
        <v>8</v>
      </c>
      <c r="H131" s="133">
        <v>54.68</v>
      </c>
      <c r="I131" s="133" t="s">
        <v>42</v>
      </c>
      <c r="J131" s="134"/>
      <c r="K131" s="134"/>
      <c r="L131" s="135"/>
      <c r="M131" s="67"/>
      <c r="N131" s="71"/>
      <c r="O131" s="63" t="s">
        <v>33</v>
      </c>
      <c r="P131" s="90"/>
      <c r="Q131" s="90"/>
      <c r="R131" s="96"/>
      <c r="T131" t="s">
        <v>66</v>
      </c>
    </row>
    <row r="132" spans="1:20" x14ac:dyDescent="0.25">
      <c r="E132" s="63">
        <v>3.94</v>
      </c>
      <c r="F132" s="63" t="s">
        <v>27</v>
      </c>
      <c r="P132" s="22">
        <f>P128+P124</f>
        <v>205299.98</v>
      </c>
      <c r="T132" t="s">
        <v>67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2"/>
  <sheetViews>
    <sheetView tabSelected="1" topLeftCell="A95" workbookViewId="0">
      <selection activeCell="AJ1" sqref="AJ1:AJ1048576"/>
    </sheetView>
  </sheetViews>
  <sheetFormatPr defaultRowHeight="15" x14ac:dyDescent="0.25"/>
  <cols>
    <col min="1" max="1" width="2.5703125" customWidth="1"/>
    <col min="2" max="2" width="3.140625" customWidth="1"/>
    <col min="3" max="3" width="3.42578125" customWidth="1"/>
    <col min="4" max="4" width="5.7109375" customWidth="1"/>
    <col min="5" max="5" width="5.42578125" hidden="1" customWidth="1"/>
    <col min="6" max="6" width="7.28515625" hidden="1" customWidth="1"/>
    <col min="7" max="8" width="6.85546875" customWidth="1"/>
    <col min="9" max="10" width="7.42578125" customWidth="1"/>
    <col min="11" max="11" width="6.42578125" customWidth="1"/>
    <col min="12" max="12" width="8.140625" customWidth="1"/>
    <col min="13" max="13" width="6.7109375" customWidth="1"/>
    <col min="14" max="14" width="7.85546875" customWidth="1"/>
    <col min="15" max="15" width="7.5703125" customWidth="1"/>
    <col min="16" max="16" width="6.85546875" customWidth="1"/>
    <col min="17" max="17" width="8.140625" customWidth="1"/>
    <col min="18" max="18" width="7.5703125" customWidth="1"/>
    <col min="19" max="19" width="6.85546875" customWidth="1"/>
    <col min="20" max="20" width="7.28515625" customWidth="1"/>
    <col min="21" max="21" width="7.7109375" customWidth="1"/>
    <col min="22" max="22" width="6.140625" customWidth="1"/>
    <col min="23" max="23" width="5.85546875" customWidth="1"/>
    <col min="24" max="24" width="5.42578125" customWidth="1"/>
    <col min="25" max="25" width="6.7109375" customWidth="1"/>
    <col min="26" max="26" width="7.85546875" customWidth="1"/>
    <col min="27" max="27" width="8.7109375" customWidth="1"/>
    <col min="28" max="28" width="10.85546875" bestFit="1" customWidth="1"/>
    <col min="29" max="29" width="8.5703125" customWidth="1"/>
    <col min="30" max="30" width="9.28515625" customWidth="1"/>
    <col min="31" max="31" width="0.28515625" hidden="1" customWidth="1"/>
    <col min="32" max="32" width="8" customWidth="1"/>
    <col min="33" max="33" width="2.42578125" customWidth="1"/>
    <col min="34" max="34" width="4.85546875" customWidth="1"/>
    <col min="35" max="35" width="8" bestFit="1" customWidth="1"/>
  </cols>
  <sheetData>
    <row r="1" spans="1:35" ht="15.75" thickBot="1" x14ac:dyDescent="0.3">
      <c r="E1" s="7"/>
      <c r="G1" s="7"/>
      <c r="H1" s="7"/>
      <c r="M1" s="28" t="s">
        <v>40</v>
      </c>
      <c r="N1" s="28"/>
      <c r="O1" s="28"/>
      <c r="P1" s="28"/>
      <c r="Q1" s="28"/>
      <c r="R1" s="28" t="s">
        <v>247</v>
      </c>
    </row>
    <row r="2" spans="1:35" ht="15.75" thickBot="1" x14ac:dyDescent="0.3">
      <c r="A2" s="794"/>
      <c r="B2" s="795"/>
      <c r="C2" s="794"/>
      <c r="D2" s="861"/>
      <c r="E2" s="797" t="s">
        <v>252</v>
      </c>
      <c r="F2" s="798"/>
      <c r="G2" s="799"/>
      <c r="H2" s="796" t="s">
        <v>184</v>
      </c>
      <c r="I2" s="800"/>
      <c r="J2" s="800"/>
      <c r="K2" s="800"/>
      <c r="L2" s="800"/>
      <c r="M2" s="800"/>
      <c r="N2" s="796" t="s">
        <v>252</v>
      </c>
      <c r="O2" s="796">
        <v>15.4</v>
      </c>
      <c r="P2" s="801" t="s">
        <v>12</v>
      </c>
      <c r="Q2" s="796"/>
      <c r="R2" s="795" t="s">
        <v>266</v>
      </c>
      <c r="S2" s="800"/>
      <c r="T2" s="800"/>
      <c r="U2" s="800"/>
      <c r="V2" s="795"/>
      <c r="W2" s="795" t="s">
        <v>266</v>
      </c>
      <c r="X2" s="800"/>
      <c r="Y2" s="800"/>
      <c r="Z2" s="800" t="s">
        <v>40</v>
      </c>
      <c r="AA2" s="800"/>
      <c r="AB2" s="800"/>
      <c r="AC2" s="800"/>
      <c r="AD2" s="800"/>
      <c r="AE2" s="800" t="s">
        <v>247</v>
      </c>
      <c r="AF2" s="795"/>
      <c r="AG2" s="795"/>
      <c r="AH2" s="804"/>
      <c r="AI2" s="805"/>
    </row>
    <row r="3" spans="1:35" ht="15.75" thickBot="1" x14ac:dyDescent="0.3">
      <c r="A3" s="806"/>
      <c r="B3" s="154"/>
      <c r="C3" s="806"/>
      <c r="D3" s="30"/>
      <c r="E3" s="807">
        <v>1185.1300000000001</v>
      </c>
      <c r="F3" s="808" t="s">
        <v>12</v>
      </c>
      <c r="G3" s="809" t="s">
        <v>250</v>
      </c>
      <c r="H3" s="784">
        <v>1185.1300000000001</v>
      </c>
      <c r="I3" s="809" t="s">
        <v>12</v>
      </c>
      <c r="J3" s="809" t="s">
        <v>12</v>
      </c>
      <c r="K3" s="809"/>
      <c r="L3" s="809" t="s">
        <v>12</v>
      </c>
      <c r="M3" s="809" t="s">
        <v>217</v>
      </c>
      <c r="N3" s="783">
        <v>25.59</v>
      </c>
      <c r="O3" s="783" t="s">
        <v>161</v>
      </c>
      <c r="P3" s="809" t="s">
        <v>257</v>
      </c>
      <c r="Q3" s="788" t="s">
        <v>248</v>
      </c>
      <c r="R3" s="791" t="s">
        <v>12</v>
      </c>
      <c r="S3" s="789" t="s">
        <v>12</v>
      </c>
      <c r="T3" s="790">
        <v>68.16</v>
      </c>
      <c r="U3" s="810">
        <v>269.85000000000002</v>
      </c>
      <c r="V3" s="811" t="s">
        <v>10</v>
      </c>
      <c r="W3" s="788" t="s">
        <v>252</v>
      </c>
      <c r="X3" s="789" t="s">
        <v>252</v>
      </c>
      <c r="Y3" s="789" t="s">
        <v>12</v>
      </c>
      <c r="Z3" s="790">
        <v>19.3</v>
      </c>
      <c r="AA3" s="783" t="s">
        <v>258</v>
      </c>
      <c r="AB3" s="784" t="s">
        <v>57</v>
      </c>
      <c r="AC3" s="782"/>
      <c r="AD3" s="783" t="s">
        <v>213</v>
      </c>
      <c r="AE3" s="783" t="s">
        <v>200</v>
      </c>
      <c r="AF3" s="783" t="s">
        <v>58</v>
      </c>
      <c r="AG3" s="454"/>
      <c r="AH3" s="17" t="s">
        <v>73</v>
      </c>
      <c r="AI3" s="174" t="s">
        <v>255</v>
      </c>
    </row>
    <row r="4" spans="1:35" ht="15.75" thickBot="1" x14ac:dyDescent="0.3">
      <c r="A4" s="812" t="s">
        <v>21</v>
      </c>
      <c r="B4" s="860" t="s">
        <v>2</v>
      </c>
      <c r="C4" s="862" t="s">
        <v>3</v>
      </c>
      <c r="D4" s="813" t="s">
        <v>4</v>
      </c>
      <c r="E4" s="814" t="s">
        <v>259</v>
      </c>
      <c r="F4" s="815" t="s">
        <v>23</v>
      </c>
      <c r="G4" s="816" t="s">
        <v>251</v>
      </c>
      <c r="H4" s="817" t="s">
        <v>260</v>
      </c>
      <c r="I4" s="817" t="s">
        <v>274</v>
      </c>
      <c r="J4" s="817" t="s">
        <v>253</v>
      </c>
      <c r="K4" s="817" t="s">
        <v>273</v>
      </c>
      <c r="L4" s="818" t="s">
        <v>17</v>
      </c>
      <c r="M4" s="819" t="s">
        <v>251</v>
      </c>
      <c r="N4" s="818" t="s">
        <v>217</v>
      </c>
      <c r="O4" s="820" t="s">
        <v>261</v>
      </c>
      <c r="P4" s="818" t="s">
        <v>217</v>
      </c>
      <c r="Q4" s="821" t="s">
        <v>251</v>
      </c>
      <c r="R4" s="632" t="s">
        <v>217</v>
      </c>
      <c r="S4" s="632" t="s">
        <v>161</v>
      </c>
      <c r="T4" s="822" t="s">
        <v>8</v>
      </c>
      <c r="U4" s="817" t="s">
        <v>168</v>
      </c>
      <c r="V4" s="823" t="s">
        <v>256</v>
      </c>
      <c r="W4" s="632">
        <v>2.89</v>
      </c>
      <c r="X4" s="632">
        <v>4.13</v>
      </c>
      <c r="Y4" s="824" t="s">
        <v>10</v>
      </c>
      <c r="Z4" s="825" t="s">
        <v>72</v>
      </c>
      <c r="AA4" s="818" t="s">
        <v>12</v>
      </c>
      <c r="AB4" s="817" t="s">
        <v>13</v>
      </c>
      <c r="AC4" s="817" t="s">
        <v>14</v>
      </c>
      <c r="AD4" s="817" t="s">
        <v>212</v>
      </c>
      <c r="AE4" s="817" t="s">
        <v>265</v>
      </c>
      <c r="AF4" s="817" t="s">
        <v>13</v>
      </c>
      <c r="AG4" s="826" t="s">
        <v>1</v>
      </c>
      <c r="AH4" s="827" t="s">
        <v>9</v>
      </c>
      <c r="AI4" s="828"/>
    </row>
    <row r="5" spans="1:35" x14ac:dyDescent="0.25">
      <c r="A5" s="731">
        <v>1</v>
      </c>
      <c r="B5" s="1">
        <v>0</v>
      </c>
      <c r="C5" s="745">
        <v>2</v>
      </c>
      <c r="D5" s="1">
        <v>31.3</v>
      </c>
      <c r="E5" s="855"/>
      <c r="F5" s="168"/>
      <c r="G5" s="973">
        <v>2.59</v>
      </c>
      <c r="H5" s="888">
        <f>0.001513914*D5</f>
        <v>4.7385508200000002E-2</v>
      </c>
      <c r="I5" s="284">
        <f>H5*1185.13</f>
        <v>56.157987333066011</v>
      </c>
      <c r="J5" s="284">
        <f>25.59*G5</f>
        <v>66.278099999999995</v>
      </c>
      <c r="K5" s="978">
        <f>L5/1185.13</f>
        <v>0.13145266763983696</v>
      </c>
      <c r="L5" s="284">
        <f>G5*60.15</f>
        <v>155.7885</v>
      </c>
      <c r="M5" s="1014">
        <f>O5-G5</f>
        <v>4.17</v>
      </c>
      <c r="N5" s="168">
        <f>M5*25.59</f>
        <v>106.7103</v>
      </c>
      <c r="O5" s="889">
        <v>6.76</v>
      </c>
      <c r="P5" s="829">
        <f>15.4*O5</f>
        <v>104.104</v>
      </c>
      <c r="Q5" s="875">
        <f>0.0104*D5</f>
        <v>0.32551999999999998</v>
      </c>
      <c r="R5" s="2">
        <f>25.59*Q5</f>
        <v>8.3300567999999995</v>
      </c>
      <c r="S5" s="2">
        <f>15.4*Q5</f>
        <v>5.0130080000000001</v>
      </c>
      <c r="T5" s="719">
        <f>68.16*C5</f>
        <v>136.32</v>
      </c>
      <c r="U5" s="2">
        <f>269.85*C5</f>
        <v>539.70000000000005</v>
      </c>
      <c r="V5" s="831">
        <f>0.110288*D5</f>
        <v>3.4520143999999999</v>
      </c>
      <c r="W5" s="167"/>
      <c r="X5" s="281">
        <f>V5*4.13</f>
        <v>14.256819472</v>
      </c>
      <c r="Y5" s="2">
        <f t="shared" ref="Y5:Y25" si="0">SUM(W5:X5)</f>
        <v>14.256819472</v>
      </c>
      <c r="Z5" s="2">
        <f t="shared" ref="Z5:Z25" si="1">19.3*D5</f>
        <v>604.09</v>
      </c>
      <c r="AA5" s="2">
        <f>I5+J5+L5+N5+P5+R5+S5+T5+U5+Y5+Z5+F5</f>
        <v>1796.7487716050659</v>
      </c>
      <c r="AB5" s="2">
        <v>11137.59</v>
      </c>
      <c r="AC5" s="284">
        <v>0</v>
      </c>
      <c r="AD5" s="753"/>
      <c r="AE5" s="168"/>
      <c r="AF5" s="2">
        <f>AA5+AB5-AC5</f>
        <v>12934.338771605066</v>
      </c>
      <c r="AG5" s="720">
        <v>1</v>
      </c>
      <c r="AH5" s="17"/>
      <c r="AI5" s="17"/>
    </row>
    <row r="6" spans="1:35" x14ac:dyDescent="0.25">
      <c r="A6" s="731">
        <v>2</v>
      </c>
      <c r="B6" s="1">
        <v>0</v>
      </c>
      <c r="C6" s="745">
        <v>2</v>
      </c>
      <c r="D6" s="1">
        <v>31.1</v>
      </c>
      <c r="E6" s="855"/>
      <c r="F6" s="168"/>
      <c r="G6" s="973">
        <v>3.0070000000000001</v>
      </c>
      <c r="H6" s="888">
        <f t="shared" ref="H6:H25" si="2">0.001513914*D6</f>
        <v>4.7082725400000004E-2</v>
      </c>
      <c r="I6" s="284">
        <f t="shared" ref="I6:I25" si="3">H6*1185.13</f>
        <v>55.799150353302011</v>
      </c>
      <c r="J6" s="284">
        <f t="shared" ref="J6:J25" si="4">25.59*G6</f>
        <v>76.949129999999997</v>
      </c>
      <c r="K6" s="978">
        <f t="shared" ref="K6:K25" si="5">L6/1185.13</f>
        <v>0.15261705466910802</v>
      </c>
      <c r="L6" s="284">
        <f t="shared" ref="L6:L24" si="6">G6*60.15</f>
        <v>180.87105</v>
      </c>
      <c r="M6" s="1014">
        <f t="shared" ref="M6:M25" si="7">O6-G6</f>
        <v>2.9999999999999996</v>
      </c>
      <c r="N6" s="168">
        <f t="shared" ref="N6:N25" si="8">M6*25.59</f>
        <v>76.769999999999982</v>
      </c>
      <c r="O6" s="889">
        <v>6.0069999999999997</v>
      </c>
      <c r="P6" s="829">
        <f t="shared" ref="P6:P25" si="9">15.4*O6</f>
        <v>92.507800000000003</v>
      </c>
      <c r="Q6" s="875">
        <f t="shared" ref="Q6:Q25" si="10">0.0104*D6</f>
        <v>0.32344000000000001</v>
      </c>
      <c r="R6" s="2">
        <f t="shared" ref="R6:R25" si="11">25.59*Q6</f>
        <v>8.2768295999999992</v>
      </c>
      <c r="S6" s="2">
        <f t="shared" ref="S6:S25" si="12">15.4*Q6</f>
        <v>4.9809760000000001</v>
      </c>
      <c r="T6" s="719">
        <f t="shared" ref="T6:T24" si="13">68.16*C6</f>
        <v>136.32</v>
      </c>
      <c r="U6" s="2">
        <f>269.85*C6</f>
        <v>539.70000000000005</v>
      </c>
      <c r="V6" s="831">
        <f t="shared" ref="V6:V25" si="14">0.110288*D6</f>
        <v>3.4299568000000002</v>
      </c>
      <c r="W6" s="167"/>
      <c r="X6" s="281">
        <f t="shared" ref="X6:X22" si="15">V6*4.13</f>
        <v>14.165721584</v>
      </c>
      <c r="Y6" s="2">
        <f t="shared" si="0"/>
        <v>14.165721584</v>
      </c>
      <c r="Z6" s="2">
        <f t="shared" si="1"/>
        <v>600.23</v>
      </c>
      <c r="AA6" s="2">
        <f t="shared" ref="AA6:AA25" si="16">I6+J6+L6+N6+P6+R6+S6+T6+U6+Y6+Z6+F6</f>
        <v>1786.5706575373019</v>
      </c>
      <c r="AB6" s="284">
        <v>23414.560000000001</v>
      </c>
      <c r="AC6" s="284">
        <v>0</v>
      </c>
      <c r="AD6" s="864"/>
      <c r="AE6" s="168"/>
      <c r="AF6" s="2">
        <f t="shared" ref="AF6:AF25" si="17">AA6+AB6-AC6</f>
        <v>25201.130657537302</v>
      </c>
      <c r="AG6" s="720">
        <v>2</v>
      </c>
      <c r="AH6" s="17"/>
      <c r="AI6" s="17"/>
    </row>
    <row r="7" spans="1:35" x14ac:dyDescent="0.25">
      <c r="A7" s="731">
        <v>3</v>
      </c>
      <c r="B7" s="1">
        <v>3</v>
      </c>
      <c r="C7" s="1">
        <v>1</v>
      </c>
      <c r="D7" s="1">
        <v>34.700000000000003</v>
      </c>
      <c r="E7" s="855"/>
      <c r="F7" s="168"/>
      <c r="G7" s="973">
        <v>4.0199999999999996</v>
      </c>
      <c r="H7" s="888">
        <f t="shared" si="2"/>
        <v>5.2532815800000007E-2</v>
      </c>
      <c r="I7" s="284">
        <f t="shared" si="3"/>
        <v>62.258215989054015</v>
      </c>
      <c r="J7" s="284">
        <f t="shared" si="4"/>
        <v>102.87179999999999</v>
      </c>
      <c r="K7" s="978">
        <f t="shared" si="5"/>
        <v>0.20403078143326045</v>
      </c>
      <c r="L7" s="284">
        <f t="shared" si="6"/>
        <v>241.80299999999997</v>
      </c>
      <c r="M7" s="1014">
        <f t="shared" si="7"/>
        <v>2.609</v>
      </c>
      <c r="N7" s="168">
        <f t="shared" si="8"/>
        <v>66.764309999999995</v>
      </c>
      <c r="O7" s="889">
        <v>6.6289999999999996</v>
      </c>
      <c r="P7" s="829">
        <f t="shared" si="9"/>
        <v>102.08659999999999</v>
      </c>
      <c r="Q7" s="875">
        <f t="shared" si="10"/>
        <v>0.36088000000000003</v>
      </c>
      <c r="R7" s="2">
        <f t="shared" si="11"/>
        <v>9.2349192000000002</v>
      </c>
      <c r="S7" s="2">
        <f t="shared" si="12"/>
        <v>5.5575520000000003</v>
      </c>
      <c r="T7" s="719">
        <f t="shared" si="13"/>
        <v>68.16</v>
      </c>
      <c r="U7" s="2">
        <f>269.85*C7</f>
        <v>269.85000000000002</v>
      </c>
      <c r="V7" s="831">
        <f t="shared" si="14"/>
        <v>3.8269936000000002</v>
      </c>
      <c r="W7" s="167">
        <f t="shared" ref="W7:W24" si="18">2.89*V7</f>
        <v>11.060011504000002</v>
      </c>
      <c r="X7" s="281"/>
      <c r="Y7" s="2">
        <f t="shared" si="0"/>
        <v>11.060011504000002</v>
      </c>
      <c r="Z7" s="2">
        <f t="shared" si="1"/>
        <v>669.71</v>
      </c>
      <c r="AA7" s="2">
        <f t="shared" si="16"/>
        <v>1609.3564086930542</v>
      </c>
      <c r="AB7" s="2">
        <v>4686.59</v>
      </c>
      <c r="AC7" s="284">
        <v>1769.59</v>
      </c>
      <c r="AD7" s="753">
        <v>84130</v>
      </c>
      <c r="AE7" s="168"/>
      <c r="AF7" s="2">
        <f t="shared" si="17"/>
        <v>4526.3564086930546</v>
      </c>
      <c r="AG7" s="720">
        <v>3</v>
      </c>
      <c r="AH7" s="17"/>
      <c r="AI7" s="17"/>
    </row>
    <row r="8" spans="1:35" x14ac:dyDescent="0.25">
      <c r="A8" s="731">
        <v>4</v>
      </c>
      <c r="B8" s="1">
        <v>1</v>
      </c>
      <c r="C8" s="745">
        <v>2</v>
      </c>
      <c r="D8" s="1">
        <v>45.9</v>
      </c>
      <c r="E8" s="855"/>
      <c r="F8" s="168"/>
      <c r="G8" s="973">
        <v>2.6989999999999998</v>
      </c>
      <c r="H8" s="888">
        <f t="shared" si="2"/>
        <v>6.9488652600000006E-2</v>
      </c>
      <c r="I8" s="284">
        <f t="shared" si="3"/>
        <v>82.353086855838015</v>
      </c>
      <c r="J8" s="284">
        <f t="shared" si="4"/>
        <v>69.067409999999995</v>
      </c>
      <c r="K8" s="978">
        <f t="shared" si="5"/>
        <v>0.13698484554437063</v>
      </c>
      <c r="L8" s="284">
        <f t="shared" si="6"/>
        <v>162.34484999999998</v>
      </c>
      <c r="M8" s="1014">
        <f t="shared" si="7"/>
        <v>3.29</v>
      </c>
      <c r="N8" s="168">
        <f t="shared" si="8"/>
        <v>84.191100000000006</v>
      </c>
      <c r="O8" s="889">
        <v>5.9889999999999999</v>
      </c>
      <c r="P8" s="829">
        <f t="shared" si="9"/>
        <v>92.230599999999995</v>
      </c>
      <c r="Q8" s="875">
        <f t="shared" si="10"/>
        <v>0.47735999999999995</v>
      </c>
      <c r="R8" s="2">
        <f t="shared" si="11"/>
        <v>12.215642399999998</v>
      </c>
      <c r="S8" s="2">
        <f t="shared" si="12"/>
        <v>7.3513439999999992</v>
      </c>
      <c r="T8" s="719">
        <f t="shared" si="13"/>
        <v>136.32</v>
      </c>
      <c r="U8" s="2">
        <f>269.85*C8</f>
        <v>539.70000000000005</v>
      </c>
      <c r="V8" s="831">
        <f t="shared" si="14"/>
        <v>5.0622191999999995</v>
      </c>
      <c r="W8" s="167"/>
      <c r="X8" s="281">
        <f t="shared" si="15"/>
        <v>20.906965295999996</v>
      </c>
      <c r="Y8" s="2">
        <f t="shared" si="0"/>
        <v>20.906965295999996</v>
      </c>
      <c r="Z8" s="2">
        <f t="shared" si="1"/>
        <v>885.87</v>
      </c>
      <c r="AA8" s="2">
        <f t="shared" si="16"/>
        <v>2092.5509985518379</v>
      </c>
      <c r="AB8" s="2">
        <v>1326.54</v>
      </c>
      <c r="AC8" s="284">
        <v>2752.11</v>
      </c>
      <c r="AD8" s="874">
        <v>170685</v>
      </c>
      <c r="AE8" s="168"/>
      <c r="AF8" s="2">
        <f t="shared" si="17"/>
        <v>666.98099855183773</v>
      </c>
      <c r="AG8" s="720">
        <v>4</v>
      </c>
      <c r="AH8" s="17"/>
      <c r="AI8" s="17"/>
    </row>
    <row r="9" spans="1:35" x14ac:dyDescent="0.25">
      <c r="A9" s="731">
        <v>5</v>
      </c>
      <c r="B9" s="1">
        <v>4</v>
      </c>
      <c r="C9" s="1">
        <v>1</v>
      </c>
      <c r="D9" s="1">
        <v>31</v>
      </c>
      <c r="E9" s="855"/>
      <c r="F9" s="168"/>
      <c r="G9" s="973">
        <v>0.441</v>
      </c>
      <c r="H9" s="888">
        <f t="shared" si="2"/>
        <v>4.6931334000000005E-2</v>
      </c>
      <c r="I9" s="284">
        <f t="shared" si="3"/>
        <v>55.619731863420014</v>
      </c>
      <c r="J9" s="284">
        <f t="shared" si="4"/>
        <v>11.28519</v>
      </c>
      <c r="K9" s="978">
        <f t="shared" si="5"/>
        <v>2.2382481246783052E-2</v>
      </c>
      <c r="L9" s="284">
        <f t="shared" si="6"/>
        <v>26.526150000000001</v>
      </c>
      <c r="M9" s="1014">
        <f t="shared" si="7"/>
        <v>0.10000000000000003</v>
      </c>
      <c r="N9" s="168">
        <f t="shared" si="8"/>
        <v>2.5590000000000011</v>
      </c>
      <c r="O9" s="889">
        <v>0.54100000000000004</v>
      </c>
      <c r="P9" s="829">
        <f t="shared" si="9"/>
        <v>8.3314000000000004</v>
      </c>
      <c r="Q9" s="875">
        <f t="shared" si="10"/>
        <v>0.32239999999999996</v>
      </c>
      <c r="R9" s="2">
        <f t="shared" si="11"/>
        <v>8.2502159999999982</v>
      </c>
      <c r="S9" s="2">
        <f t="shared" si="12"/>
        <v>4.9649599999999996</v>
      </c>
      <c r="T9" s="719">
        <f t="shared" si="13"/>
        <v>68.16</v>
      </c>
      <c r="U9" s="284">
        <v>269.85000000000002</v>
      </c>
      <c r="V9" s="831">
        <f t="shared" si="14"/>
        <v>3.4189279999999997</v>
      </c>
      <c r="W9" s="167">
        <f t="shared" si="18"/>
        <v>9.8807019199999999</v>
      </c>
      <c r="X9" s="281"/>
      <c r="Y9" s="2">
        <f t="shared" si="0"/>
        <v>9.8807019199999999</v>
      </c>
      <c r="Z9" s="2">
        <f t="shared" si="1"/>
        <v>598.30000000000007</v>
      </c>
      <c r="AA9" s="2">
        <f t="shared" si="16"/>
        <v>1063.7273497834201</v>
      </c>
      <c r="AB9" s="2">
        <v>8915.4500000000007</v>
      </c>
      <c r="AC9" s="284">
        <v>3221.92</v>
      </c>
      <c r="AD9" s="753">
        <v>42838</v>
      </c>
      <c r="AE9" s="168"/>
      <c r="AF9" s="2">
        <f t="shared" si="17"/>
        <v>6757.2573497834201</v>
      </c>
      <c r="AG9" s="721">
        <v>5</v>
      </c>
      <c r="AH9" s="17"/>
      <c r="AI9" s="17"/>
    </row>
    <row r="10" spans="1:35" x14ac:dyDescent="0.25">
      <c r="A10" s="731">
        <v>6</v>
      </c>
      <c r="B10" s="1">
        <v>0</v>
      </c>
      <c r="C10" s="731">
        <v>2</v>
      </c>
      <c r="D10" s="1">
        <v>31.2</v>
      </c>
      <c r="E10" s="855"/>
      <c r="F10" s="168"/>
      <c r="G10" s="973">
        <v>1.1200000000000001</v>
      </c>
      <c r="H10" s="888">
        <f t="shared" si="2"/>
        <v>4.7234116800000003E-2</v>
      </c>
      <c r="I10" s="284">
        <f t="shared" si="3"/>
        <v>55.978568843184007</v>
      </c>
      <c r="J10" s="284">
        <f t="shared" si="4"/>
        <v>28.660800000000002</v>
      </c>
      <c r="K10" s="978">
        <f t="shared" si="5"/>
        <v>5.6844396817226805E-2</v>
      </c>
      <c r="L10" s="284">
        <f t="shared" si="6"/>
        <v>67.368000000000009</v>
      </c>
      <c r="M10" s="1014">
        <f t="shared" si="7"/>
        <v>1.806</v>
      </c>
      <c r="N10" s="168">
        <f t="shared" si="8"/>
        <v>46.215540000000004</v>
      </c>
      <c r="O10" s="889">
        <v>2.9260000000000002</v>
      </c>
      <c r="P10" s="829">
        <f t="shared" si="9"/>
        <v>45.060400000000001</v>
      </c>
      <c r="Q10" s="875">
        <f t="shared" si="10"/>
        <v>0.32447999999999999</v>
      </c>
      <c r="R10" s="2">
        <f t="shared" si="11"/>
        <v>8.3034432000000002</v>
      </c>
      <c r="S10" s="2">
        <f t="shared" si="12"/>
        <v>4.9969919999999997</v>
      </c>
      <c r="T10" s="719">
        <f t="shared" si="13"/>
        <v>136.32</v>
      </c>
      <c r="U10" s="2">
        <f>269.85*C10</f>
        <v>539.70000000000005</v>
      </c>
      <c r="V10" s="831">
        <f t="shared" si="14"/>
        <v>3.4409855999999999</v>
      </c>
      <c r="W10" s="167"/>
      <c r="X10" s="281">
        <f t="shared" si="15"/>
        <v>14.211270527999998</v>
      </c>
      <c r="Y10" s="2">
        <f t="shared" si="0"/>
        <v>14.211270527999998</v>
      </c>
      <c r="Z10" s="2">
        <f t="shared" si="1"/>
        <v>602.16</v>
      </c>
      <c r="AA10" s="2">
        <f t="shared" si="16"/>
        <v>1548.9750145711839</v>
      </c>
      <c r="AB10" s="2">
        <v>2046.01</v>
      </c>
      <c r="AC10" s="284">
        <v>2050</v>
      </c>
      <c r="AD10" s="753">
        <v>140449</v>
      </c>
      <c r="AE10" s="168"/>
      <c r="AF10" s="2">
        <f t="shared" si="17"/>
        <v>1544.9850145711839</v>
      </c>
      <c r="AG10" s="720">
        <v>6</v>
      </c>
      <c r="AH10" s="17"/>
      <c r="AI10" s="17"/>
    </row>
    <row r="11" spans="1:35" x14ac:dyDescent="0.25">
      <c r="A11" s="731">
        <v>7</v>
      </c>
      <c r="B11" s="1">
        <v>1</v>
      </c>
      <c r="C11" s="731">
        <v>1</v>
      </c>
      <c r="D11" s="1">
        <v>34.6</v>
      </c>
      <c r="E11" s="855"/>
      <c r="F11" s="168"/>
      <c r="G11" s="973">
        <v>4.6989999999999998</v>
      </c>
      <c r="H11" s="888">
        <f t="shared" si="2"/>
        <v>5.2381424400000008E-2</v>
      </c>
      <c r="I11" s="284">
        <f t="shared" si="3"/>
        <v>62.078797499172012</v>
      </c>
      <c r="J11" s="284">
        <f t="shared" si="4"/>
        <v>120.24741</v>
      </c>
      <c r="K11" s="978">
        <f t="shared" si="5"/>
        <v>0.23849269700370418</v>
      </c>
      <c r="L11" s="284">
        <f t="shared" si="6"/>
        <v>282.64484999999996</v>
      </c>
      <c r="M11" s="1014">
        <f t="shared" si="7"/>
        <v>6.9809999999999999</v>
      </c>
      <c r="N11" s="168">
        <f t="shared" si="8"/>
        <v>178.64379</v>
      </c>
      <c r="O11" s="889">
        <v>11.68</v>
      </c>
      <c r="P11" s="829">
        <f t="shared" si="9"/>
        <v>179.87199999999999</v>
      </c>
      <c r="Q11" s="875">
        <f t="shared" si="10"/>
        <v>0.35983999999999999</v>
      </c>
      <c r="R11" s="2">
        <f t="shared" si="11"/>
        <v>9.2083055999999992</v>
      </c>
      <c r="S11" s="2">
        <f t="shared" si="12"/>
        <v>5.5415359999999998</v>
      </c>
      <c r="T11" s="719">
        <f t="shared" si="13"/>
        <v>68.16</v>
      </c>
      <c r="U11" s="2">
        <v>269.85000000000002</v>
      </c>
      <c r="V11" s="831">
        <f t="shared" si="14"/>
        <v>3.8159648000000002</v>
      </c>
      <c r="W11" s="167">
        <f t="shared" si="18"/>
        <v>11.028138272000001</v>
      </c>
      <c r="X11" s="281"/>
      <c r="Y11" s="2">
        <f t="shared" si="0"/>
        <v>11.028138272000001</v>
      </c>
      <c r="Z11" s="2">
        <f t="shared" si="1"/>
        <v>667.78000000000009</v>
      </c>
      <c r="AA11" s="2">
        <f t="shared" si="16"/>
        <v>1855.054827371172</v>
      </c>
      <c r="AB11" s="2">
        <v>2270.9699999999998</v>
      </c>
      <c r="AC11" s="284">
        <v>2850</v>
      </c>
      <c r="AD11" s="753">
        <v>145347</v>
      </c>
      <c r="AE11" s="168"/>
      <c r="AF11" s="2">
        <f t="shared" si="17"/>
        <v>1276.0248273711713</v>
      </c>
      <c r="AG11" s="721">
        <v>7</v>
      </c>
      <c r="AH11" s="17"/>
      <c r="AI11" s="17"/>
    </row>
    <row r="12" spans="1:35" x14ac:dyDescent="0.25">
      <c r="A12" s="731">
        <v>8</v>
      </c>
      <c r="B12" s="1">
        <v>1</v>
      </c>
      <c r="C12" s="1">
        <v>0</v>
      </c>
      <c r="D12" s="1">
        <v>45.9</v>
      </c>
      <c r="E12" s="855"/>
      <c r="F12" s="168"/>
      <c r="G12" s="973">
        <v>0</v>
      </c>
      <c r="H12" s="888">
        <f t="shared" si="2"/>
        <v>6.9488652600000006E-2</v>
      </c>
      <c r="I12" s="284">
        <f t="shared" si="3"/>
        <v>82.353086855838015</v>
      </c>
      <c r="J12" s="284">
        <f t="shared" si="4"/>
        <v>0</v>
      </c>
      <c r="K12" s="978">
        <f t="shared" si="5"/>
        <v>0</v>
      </c>
      <c r="L12" s="284">
        <f t="shared" si="6"/>
        <v>0</v>
      </c>
      <c r="M12" s="1014">
        <f t="shared" si="7"/>
        <v>0</v>
      </c>
      <c r="N12" s="168">
        <f t="shared" si="8"/>
        <v>0</v>
      </c>
      <c r="O12" s="889">
        <v>0</v>
      </c>
      <c r="P12" s="829">
        <f t="shared" si="9"/>
        <v>0</v>
      </c>
      <c r="Q12" s="875">
        <f t="shared" si="10"/>
        <v>0.47735999999999995</v>
      </c>
      <c r="R12" s="2">
        <f t="shared" si="11"/>
        <v>12.215642399999998</v>
      </c>
      <c r="S12" s="2">
        <f t="shared" si="12"/>
        <v>7.3513439999999992</v>
      </c>
      <c r="T12" s="719">
        <f t="shared" si="13"/>
        <v>0</v>
      </c>
      <c r="U12" s="2">
        <f>269.85*C12</f>
        <v>0</v>
      </c>
      <c r="V12" s="831">
        <f t="shared" si="14"/>
        <v>5.0622191999999995</v>
      </c>
      <c r="W12" s="167">
        <f t="shared" si="18"/>
        <v>14.629813488</v>
      </c>
      <c r="X12" s="281"/>
      <c r="Y12" s="2">
        <f t="shared" si="0"/>
        <v>14.629813488</v>
      </c>
      <c r="Z12" s="2">
        <f t="shared" si="1"/>
        <v>885.87</v>
      </c>
      <c r="AA12" s="2">
        <f t="shared" si="16"/>
        <v>1002.419886743838</v>
      </c>
      <c r="AB12" s="2">
        <v>1649.29</v>
      </c>
      <c r="AC12" s="284">
        <v>3000</v>
      </c>
      <c r="AD12" s="753">
        <v>17085</v>
      </c>
      <c r="AE12" s="168"/>
      <c r="AF12" s="2">
        <f t="shared" si="17"/>
        <v>-348.29011325616193</v>
      </c>
      <c r="AG12" s="720">
        <v>8</v>
      </c>
      <c r="AH12" s="17"/>
      <c r="AI12" s="17"/>
    </row>
    <row r="13" spans="1:35" x14ac:dyDescent="0.25">
      <c r="A13" s="732">
        <v>9</v>
      </c>
      <c r="B13" s="1">
        <v>2</v>
      </c>
      <c r="C13" s="1">
        <v>1</v>
      </c>
      <c r="D13" s="1">
        <v>31.1</v>
      </c>
      <c r="E13" s="855"/>
      <c r="F13" s="168"/>
      <c r="G13" s="973">
        <v>0.52800000000000002</v>
      </c>
      <c r="H13" s="888">
        <f t="shared" si="2"/>
        <v>4.7082725400000004E-2</v>
      </c>
      <c r="I13" s="284">
        <f t="shared" si="3"/>
        <v>55.799150353302011</v>
      </c>
      <c r="J13" s="284">
        <f t="shared" si="4"/>
        <v>13.511520000000001</v>
      </c>
      <c r="K13" s="978">
        <f t="shared" si="5"/>
        <v>2.6798072785264061E-2</v>
      </c>
      <c r="L13" s="284">
        <f t="shared" si="6"/>
        <v>31.7592</v>
      </c>
      <c r="M13" s="1014">
        <f t="shared" si="7"/>
        <v>0.32299999999999995</v>
      </c>
      <c r="N13" s="168">
        <f t="shared" si="8"/>
        <v>8.2655699999999985</v>
      </c>
      <c r="O13" s="889">
        <v>0.85099999999999998</v>
      </c>
      <c r="P13" s="829">
        <f t="shared" si="9"/>
        <v>13.105399999999999</v>
      </c>
      <c r="Q13" s="875">
        <f t="shared" si="10"/>
        <v>0.32344000000000001</v>
      </c>
      <c r="R13" s="2">
        <f t="shared" si="11"/>
        <v>8.2768295999999992</v>
      </c>
      <c r="S13" s="2">
        <f t="shared" si="12"/>
        <v>4.9809760000000001</v>
      </c>
      <c r="T13" s="719">
        <f t="shared" si="13"/>
        <v>68.16</v>
      </c>
      <c r="U13" s="741">
        <v>0</v>
      </c>
      <c r="V13" s="831">
        <f t="shared" si="14"/>
        <v>3.4299568000000002</v>
      </c>
      <c r="W13" s="167">
        <f t="shared" si="18"/>
        <v>9.9125751520000005</v>
      </c>
      <c r="X13" s="281"/>
      <c r="Y13" s="2">
        <f t="shared" si="0"/>
        <v>9.9125751520000005</v>
      </c>
      <c r="Z13" s="2">
        <f t="shared" si="1"/>
        <v>600.23</v>
      </c>
      <c r="AA13" s="2">
        <f t="shared" si="16"/>
        <v>814.00122110530197</v>
      </c>
      <c r="AB13" s="2">
        <v>2900.88</v>
      </c>
      <c r="AC13" s="284">
        <v>2000</v>
      </c>
      <c r="AD13" s="753">
        <v>6409</v>
      </c>
      <c r="AE13" s="168"/>
      <c r="AF13" s="2">
        <f t="shared" si="17"/>
        <v>1714.8812211053018</v>
      </c>
      <c r="AG13" s="722">
        <v>9</v>
      </c>
      <c r="AH13" s="17"/>
      <c r="AI13" s="17">
        <v>1</v>
      </c>
    </row>
    <row r="14" spans="1:35" x14ac:dyDescent="0.25">
      <c r="A14" s="731">
        <v>10</v>
      </c>
      <c r="B14" s="1">
        <v>1</v>
      </c>
      <c r="C14" s="1">
        <v>2</v>
      </c>
      <c r="D14" s="1">
        <v>31.2</v>
      </c>
      <c r="E14" s="855"/>
      <c r="F14" s="168"/>
      <c r="G14" s="973">
        <v>1.0049999999999999</v>
      </c>
      <c r="H14" s="888">
        <f t="shared" si="2"/>
        <v>4.7234116800000003E-2</v>
      </c>
      <c r="I14" s="284">
        <f t="shared" si="3"/>
        <v>55.978568843184007</v>
      </c>
      <c r="J14" s="284">
        <f t="shared" si="4"/>
        <v>25.717949999999998</v>
      </c>
      <c r="K14" s="978">
        <f t="shared" si="5"/>
        <v>5.1007695358315112E-2</v>
      </c>
      <c r="L14" s="284">
        <f t="shared" si="6"/>
        <v>60.450749999999992</v>
      </c>
      <c r="M14" s="1014">
        <f t="shared" si="7"/>
        <v>1</v>
      </c>
      <c r="N14" s="168">
        <f t="shared" si="8"/>
        <v>25.59</v>
      </c>
      <c r="O14" s="889">
        <v>2.0049999999999999</v>
      </c>
      <c r="P14" s="829">
        <f t="shared" si="9"/>
        <v>30.876999999999999</v>
      </c>
      <c r="Q14" s="875">
        <f t="shared" si="10"/>
        <v>0.32447999999999999</v>
      </c>
      <c r="R14" s="2">
        <f t="shared" si="11"/>
        <v>8.3034432000000002</v>
      </c>
      <c r="S14" s="2">
        <f t="shared" si="12"/>
        <v>4.9969919999999997</v>
      </c>
      <c r="T14" s="719">
        <f t="shared" si="13"/>
        <v>136.32</v>
      </c>
      <c r="U14" s="2">
        <v>539.70000000000005</v>
      </c>
      <c r="V14" s="831">
        <f t="shared" si="14"/>
        <v>3.4409855999999999</v>
      </c>
      <c r="W14" s="167">
        <f t="shared" si="18"/>
        <v>9.9444483839999993</v>
      </c>
      <c r="X14" s="281"/>
      <c r="Y14" s="2">
        <f t="shared" si="0"/>
        <v>9.9444483839999993</v>
      </c>
      <c r="Z14" s="2">
        <f t="shared" si="1"/>
        <v>602.16</v>
      </c>
      <c r="AA14" s="2">
        <f t="shared" si="16"/>
        <v>1500.039152427184</v>
      </c>
      <c r="AB14" s="2">
        <v>-4766.08</v>
      </c>
      <c r="AC14" s="284">
        <v>0</v>
      </c>
      <c r="AD14" s="753"/>
      <c r="AE14" s="168"/>
      <c r="AF14" s="2">
        <f t="shared" si="17"/>
        <v>-3266.0408475728159</v>
      </c>
      <c r="AG14" s="721">
        <v>10</v>
      </c>
      <c r="AH14" s="17"/>
      <c r="AI14" s="17"/>
    </row>
    <row r="15" spans="1:35" x14ac:dyDescent="0.25">
      <c r="A15" s="733">
        <v>11</v>
      </c>
      <c r="B15" s="1">
        <v>2</v>
      </c>
      <c r="C15" s="1">
        <v>1</v>
      </c>
      <c r="D15" s="1">
        <v>34.9</v>
      </c>
      <c r="E15" s="855"/>
      <c r="F15" s="168"/>
      <c r="G15" s="973">
        <v>2.7309999999999999</v>
      </c>
      <c r="H15" s="888">
        <f t="shared" si="2"/>
        <v>5.2835598599999999E-2</v>
      </c>
      <c r="I15" s="284">
        <f t="shared" si="3"/>
        <v>62.617052968818001</v>
      </c>
      <c r="J15" s="284">
        <f t="shared" si="4"/>
        <v>69.886290000000002</v>
      </c>
      <c r="K15" s="978">
        <f t="shared" si="5"/>
        <v>0.13860897116771997</v>
      </c>
      <c r="L15" s="284">
        <f t="shared" si="6"/>
        <v>164.26964999999998</v>
      </c>
      <c r="M15" s="1014">
        <f t="shared" si="7"/>
        <v>2.7960000000000003</v>
      </c>
      <c r="N15" s="168">
        <f t="shared" si="8"/>
        <v>71.549640000000011</v>
      </c>
      <c r="O15" s="889">
        <v>5.5270000000000001</v>
      </c>
      <c r="P15" s="829">
        <f t="shared" si="9"/>
        <v>85.115800000000007</v>
      </c>
      <c r="Q15" s="875">
        <f t="shared" si="10"/>
        <v>0.36295999999999995</v>
      </c>
      <c r="R15" s="2">
        <f t="shared" si="11"/>
        <v>9.2881463999999987</v>
      </c>
      <c r="S15" s="2">
        <f t="shared" si="12"/>
        <v>5.5895839999999994</v>
      </c>
      <c r="T15" s="719">
        <f t="shared" si="13"/>
        <v>68.16</v>
      </c>
      <c r="U15" s="394">
        <v>155</v>
      </c>
      <c r="V15" s="831">
        <f t="shared" si="14"/>
        <v>3.8490511999999999</v>
      </c>
      <c r="W15" s="167">
        <f t="shared" si="18"/>
        <v>11.123757968</v>
      </c>
      <c r="X15" s="281"/>
      <c r="Y15" s="2">
        <f t="shared" si="0"/>
        <v>11.123757968</v>
      </c>
      <c r="Z15" s="2">
        <f t="shared" si="1"/>
        <v>673.57</v>
      </c>
      <c r="AA15" s="2">
        <f t="shared" si="16"/>
        <v>1376.1699213368179</v>
      </c>
      <c r="AB15" s="2">
        <v>1703.16</v>
      </c>
      <c r="AC15" s="284">
        <v>1703</v>
      </c>
      <c r="AD15" s="753">
        <v>159285</v>
      </c>
      <c r="AE15" s="168"/>
      <c r="AF15" s="2">
        <f t="shared" si="17"/>
        <v>1376.3299213368182</v>
      </c>
      <c r="AG15" s="723">
        <v>11</v>
      </c>
      <c r="AH15" s="17">
        <v>1</v>
      </c>
      <c r="AI15" s="17"/>
    </row>
    <row r="16" spans="1:35" x14ac:dyDescent="0.25">
      <c r="A16" s="733">
        <v>12</v>
      </c>
      <c r="B16" s="1">
        <v>1</v>
      </c>
      <c r="C16" s="745">
        <v>3</v>
      </c>
      <c r="D16" s="1">
        <v>46.6</v>
      </c>
      <c r="E16" s="855"/>
      <c r="F16" s="168"/>
      <c r="G16" s="973">
        <v>3.968</v>
      </c>
      <c r="H16" s="888">
        <f t="shared" si="2"/>
        <v>7.0548392400000007E-2</v>
      </c>
      <c r="I16" s="284">
        <f t="shared" si="3"/>
        <v>83.609016285012018</v>
      </c>
      <c r="J16" s="284">
        <f t="shared" si="4"/>
        <v>101.54111999999999</v>
      </c>
      <c r="K16" s="978">
        <f t="shared" si="5"/>
        <v>0.20139157729531779</v>
      </c>
      <c r="L16" s="284">
        <f t="shared" si="6"/>
        <v>238.67519999999999</v>
      </c>
      <c r="M16" s="1014">
        <f t="shared" si="7"/>
        <v>3.7679999999999998</v>
      </c>
      <c r="N16" s="168">
        <f t="shared" si="8"/>
        <v>96.423119999999997</v>
      </c>
      <c r="O16" s="889">
        <v>7.7359999999999998</v>
      </c>
      <c r="P16" s="829">
        <f t="shared" si="9"/>
        <v>119.1344</v>
      </c>
      <c r="Q16" s="875">
        <f t="shared" si="10"/>
        <v>0.48464000000000002</v>
      </c>
      <c r="R16" s="2">
        <f t="shared" si="11"/>
        <v>12.4019376</v>
      </c>
      <c r="S16" s="2">
        <f t="shared" si="12"/>
        <v>7.4634560000000008</v>
      </c>
      <c r="T16" s="719">
        <f t="shared" si="13"/>
        <v>204.48</v>
      </c>
      <c r="U16" s="394">
        <v>242.78</v>
      </c>
      <c r="V16" s="831">
        <f t="shared" si="14"/>
        <v>5.1394207999999999</v>
      </c>
      <c r="W16" s="167"/>
      <c r="X16" s="281">
        <f t="shared" si="15"/>
        <v>21.225807904</v>
      </c>
      <c r="Y16" s="2">
        <f t="shared" si="0"/>
        <v>21.225807904</v>
      </c>
      <c r="Z16" s="2">
        <f t="shared" si="1"/>
        <v>899.38000000000011</v>
      </c>
      <c r="AA16" s="2">
        <f t="shared" si="16"/>
        <v>2027.1140577890121</v>
      </c>
      <c r="AB16" s="2">
        <v>2750.06</v>
      </c>
      <c r="AC16" s="284">
        <v>2751</v>
      </c>
      <c r="AD16" s="753">
        <v>69880</v>
      </c>
      <c r="AE16" s="168"/>
      <c r="AF16" s="2">
        <f t="shared" si="17"/>
        <v>2026.1740577890123</v>
      </c>
      <c r="AG16" s="723">
        <v>12</v>
      </c>
      <c r="AH16" s="17">
        <v>4</v>
      </c>
      <c r="AI16" s="17"/>
    </row>
    <row r="17" spans="1:35" x14ac:dyDescent="0.25">
      <c r="A17" s="731">
        <v>13</v>
      </c>
      <c r="B17" s="731">
        <v>1</v>
      </c>
      <c r="C17" s="745">
        <v>1</v>
      </c>
      <c r="D17" s="1">
        <v>31.7</v>
      </c>
      <c r="E17" s="855"/>
      <c r="F17" s="168"/>
      <c r="G17" s="973">
        <v>0.93799999999999994</v>
      </c>
      <c r="H17" s="888">
        <f t="shared" si="2"/>
        <v>4.7991073799999999E-2</v>
      </c>
      <c r="I17" s="284">
        <f t="shared" si="3"/>
        <v>56.875661292594003</v>
      </c>
      <c r="J17" s="284">
        <f t="shared" si="4"/>
        <v>24.003419999999998</v>
      </c>
      <c r="K17" s="978">
        <f t="shared" si="5"/>
        <v>4.7607182334427442E-2</v>
      </c>
      <c r="L17" s="284">
        <f t="shared" si="6"/>
        <v>56.420699999999997</v>
      </c>
      <c r="M17" s="1014">
        <f t="shared" si="7"/>
        <v>0.40300000000000002</v>
      </c>
      <c r="N17" s="168">
        <f t="shared" si="8"/>
        <v>10.31277</v>
      </c>
      <c r="O17" s="889">
        <v>1.341</v>
      </c>
      <c r="P17" s="829">
        <f t="shared" si="9"/>
        <v>20.651399999999999</v>
      </c>
      <c r="Q17" s="875">
        <f t="shared" si="10"/>
        <v>0.32967999999999997</v>
      </c>
      <c r="R17" s="2">
        <f t="shared" si="11"/>
        <v>8.4365112</v>
      </c>
      <c r="S17" s="2">
        <f t="shared" si="12"/>
        <v>5.0770719999999994</v>
      </c>
      <c r="T17" s="719">
        <f t="shared" si="13"/>
        <v>68.16</v>
      </c>
      <c r="U17" s="2">
        <v>269.85000000000002</v>
      </c>
      <c r="V17" s="831">
        <f t="shared" si="14"/>
        <v>3.4961295999999997</v>
      </c>
      <c r="W17" s="167">
        <f t="shared" si="18"/>
        <v>10.103814544</v>
      </c>
      <c r="X17" s="281"/>
      <c r="Y17" s="2">
        <f t="shared" si="0"/>
        <v>10.103814544</v>
      </c>
      <c r="Z17" s="2">
        <f t="shared" si="1"/>
        <v>611.81000000000006</v>
      </c>
      <c r="AA17" s="2">
        <f t="shared" si="16"/>
        <v>1141.7013490365939</v>
      </c>
      <c r="AB17" s="2">
        <v>3466.32</v>
      </c>
      <c r="AC17" s="284">
        <v>5470</v>
      </c>
      <c r="AD17" s="753" t="s">
        <v>271</v>
      </c>
      <c r="AE17" s="168"/>
      <c r="AF17" s="2">
        <f t="shared" si="17"/>
        <v>-861.97865096340593</v>
      </c>
      <c r="AG17" s="720">
        <v>13</v>
      </c>
      <c r="AH17" s="17"/>
      <c r="AI17" s="17"/>
    </row>
    <row r="18" spans="1:35" x14ac:dyDescent="0.25">
      <c r="A18" s="733">
        <v>14</v>
      </c>
      <c r="B18" s="1">
        <v>1</v>
      </c>
      <c r="C18" s="1">
        <v>1</v>
      </c>
      <c r="D18" s="1">
        <v>31.2</v>
      </c>
      <c r="E18" s="855"/>
      <c r="F18" s="168"/>
      <c r="G18" s="973">
        <v>1.482</v>
      </c>
      <c r="H18" s="888">
        <f t="shared" si="2"/>
        <v>4.7234116800000003E-2</v>
      </c>
      <c r="I18" s="284">
        <f t="shared" si="3"/>
        <v>55.978568843184007</v>
      </c>
      <c r="J18" s="284">
        <f t="shared" si="4"/>
        <v>37.924379999999999</v>
      </c>
      <c r="K18" s="978">
        <f t="shared" si="5"/>
        <v>7.5217317931366171E-2</v>
      </c>
      <c r="L18" s="284">
        <f t="shared" si="6"/>
        <v>89.142299999999992</v>
      </c>
      <c r="M18" s="1014">
        <f t="shared" si="7"/>
        <v>4.4820000000000002</v>
      </c>
      <c r="N18" s="168">
        <f t="shared" si="8"/>
        <v>114.69438000000001</v>
      </c>
      <c r="O18" s="889">
        <v>5.9640000000000004</v>
      </c>
      <c r="P18" s="829">
        <f t="shared" si="9"/>
        <v>91.845600000000005</v>
      </c>
      <c r="Q18" s="875">
        <f t="shared" si="10"/>
        <v>0.32447999999999999</v>
      </c>
      <c r="R18" s="2">
        <f t="shared" si="11"/>
        <v>8.3034432000000002</v>
      </c>
      <c r="S18" s="2">
        <f t="shared" si="12"/>
        <v>4.9969919999999997</v>
      </c>
      <c r="T18" s="719">
        <f t="shared" si="13"/>
        <v>68.16</v>
      </c>
      <c r="U18" s="394">
        <v>225.57</v>
      </c>
      <c r="V18" s="831">
        <f t="shared" si="14"/>
        <v>3.4409855999999999</v>
      </c>
      <c r="W18" s="167"/>
      <c r="X18" s="281">
        <f t="shared" si="15"/>
        <v>14.211270527999998</v>
      </c>
      <c r="Y18" s="2">
        <f t="shared" si="0"/>
        <v>14.211270527999998</v>
      </c>
      <c r="Z18" s="2">
        <f t="shared" si="1"/>
        <v>602.16</v>
      </c>
      <c r="AA18" s="2">
        <f t="shared" si="16"/>
        <v>1312.9869345711838</v>
      </c>
      <c r="AB18" s="2">
        <v>4781.08</v>
      </c>
      <c r="AC18" s="284">
        <v>0</v>
      </c>
      <c r="AD18" s="753"/>
      <c r="AE18" s="168"/>
      <c r="AF18" s="2">
        <f t="shared" si="17"/>
        <v>6094.066934571184</v>
      </c>
      <c r="AG18" s="723">
        <v>14</v>
      </c>
      <c r="AH18" s="17">
        <v>1</v>
      </c>
      <c r="AI18" s="17"/>
    </row>
    <row r="19" spans="1:35" x14ac:dyDescent="0.25">
      <c r="A19" s="731">
        <v>15</v>
      </c>
      <c r="B19" s="1">
        <v>1</v>
      </c>
      <c r="C19" s="1">
        <v>1</v>
      </c>
      <c r="D19" s="1">
        <v>35.1</v>
      </c>
      <c r="E19" s="855"/>
      <c r="F19" s="168"/>
      <c r="G19" s="973">
        <v>1.492</v>
      </c>
      <c r="H19" s="888">
        <f t="shared" si="2"/>
        <v>5.3138381400000004E-2</v>
      </c>
      <c r="I19" s="284">
        <f t="shared" si="3"/>
        <v>62.975889948582008</v>
      </c>
      <c r="J19" s="284">
        <f t="shared" si="4"/>
        <v>38.180279999999996</v>
      </c>
      <c r="K19" s="978">
        <f t="shared" si="5"/>
        <v>7.5724857188662828E-2</v>
      </c>
      <c r="L19" s="284">
        <f t="shared" si="6"/>
        <v>89.743799999999993</v>
      </c>
      <c r="M19" s="1014">
        <f t="shared" si="7"/>
        <v>1.734</v>
      </c>
      <c r="N19" s="168">
        <f t="shared" si="8"/>
        <v>44.373060000000002</v>
      </c>
      <c r="O19" s="889">
        <v>3.226</v>
      </c>
      <c r="P19" s="829">
        <f t="shared" si="9"/>
        <v>49.680399999999999</v>
      </c>
      <c r="Q19" s="875">
        <f t="shared" si="10"/>
        <v>0.36503999999999998</v>
      </c>
      <c r="R19" s="2">
        <f t="shared" si="11"/>
        <v>9.3413735999999989</v>
      </c>
      <c r="S19" s="2">
        <f t="shared" si="12"/>
        <v>5.6216159999999995</v>
      </c>
      <c r="T19" s="719">
        <f t="shared" si="13"/>
        <v>68.16</v>
      </c>
      <c r="U19" s="2">
        <f>269.85*C19</f>
        <v>269.85000000000002</v>
      </c>
      <c r="V19" s="831">
        <f t="shared" si="14"/>
        <v>3.8711088</v>
      </c>
      <c r="W19" s="167"/>
      <c r="X19" s="281">
        <f t="shared" si="15"/>
        <v>15.987679344</v>
      </c>
      <c r="Y19" s="2">
        <f t="shared" si="0"/>
        <v>15.987679344</v>
      </c>
      <c r="Z19" s="2">
        <f t="shared" si="1"/>
        <v>677.43000000000006</v>
      </c>
      <c r="AA19" s="2">
        <f t="shared" si="16"/>
        <v>1331.3440988925822</v>
      </c>
      <c r="AB19" s="2">
        <v>1431.28</v>
      </c>
      <c r="AC19" s="284">
        <v>1431.28</v>
      </c>
      <c r="AD19" s="753">
        <v>309122</v>
      </c>
      <c r="AE19" s="168"/>
      <c r="AF19" s="2">
        <f t="shared" si="17"/>
        <v>1331.344098892582</v>
      </c>
      <c r="AG19" s="720">
        <v>15</v>
      </c>
      <c r="AH19" s="17"/>
      <c r="AI19" s="17"/>
    </row>
    <row r="20" spans="1:35" x14ac:dyDescent="0.25">
      <c r="A20" s="731">
        <v>16</v>
      </c>
      <c r="B20" s="1">
        <v>2</v>
      </c>
      <c r="C20" s="1">
        <v>3</v>
      </c>
      <c r="D20" s="1">
        <v>47.3</v>
      </c>
      <c r="E20" s="855"/>
      <c r="F20" s="168"/>
      <c r="G20" s="973">
        <v>6.8630000000000004</v>
      </c>
      <c r="H20" s="888">
        <f t="shared" si="2"/>
        <v>7.1608132199999994E-2</v>
      </c>
      <c r="I20" s="284">
        <f t="shared" si="3"/>
        <v>84.864945714186007</v>
      </c>
      <c r="J20" s="284">
        <f t="shared" si="4"/>
        <v>175.62417000000002</v>
      </c>
      <c r="K20" s="978">
        <f t="shared" si="5"/>
        <v>0.34832419228270317</v>
      </c>
      <c r="L20" s="284">
        <f t="shared" si="6"/>
        <v>412.80945000000003</v>
      </c>
      <c r="M20" s="1014">
        <f t="shared" si="7"/>
        <v>5.9359999999999991</v>
      </c>
      <c r="N20" s="168">
        <f t="shared" si="8"/>
        <v>151.90223999999998</v>
      </c>
      <c r="O20" s="889">
        <v>12.798999999999999</v>
      </c>
      <c r="P20" s="829">
        <f t="shared" si="9"/>
        <v>197.1046</v>
      </c>
      <c r="Q20" s="875">
        <f t="shared" si="10"/>
        <v>0.49191999999999997</v>
      </c>
      <c r="R20" s="2">
        <f t="shared" si="11"/>
        <v>12.588232799999998</v>
      </c>
      <c r="S20" s="2">
        <f t="shared" si="12"/>
        <v>7.5755679999999996</v>
      </c>
      <c r="T20" s="719">
        <f t="shared" si="13"/>
        <v>204.48</v>
      </c>
      <c r="U20" s="2">
        <f>269.85*C20</f>
        <v>809.55000000000007</v>
      </c>
      <c r="V20" s="831">
        <f t="shared" si="14"/>
        <v>5.2166223999999994</v>
      </c>
      <c r="W20" s="167">
        <f t="shared" si="18"/>
        <v>15.076038735999999</v>
      </c>
      <c r="X20" s="281"/>
      <c r="Y20" s="168">
        <f t="shared" si="0"/>
        <v>15.076038735999999</v>
      </c>
      <c r="Z20" s="2">
        <f t="shared" si="1"/>
        <v>912.89</v>
      </c>
      <c r="AA20" s="2">
        <f t="shared" si="16"/>
        <v>2984.4652452501859</v>
      </c>
      <c r="AB20" s="2">
        <v>3260.64</v>
      </c>
      <c r="AC20" s="284">
        <v>3261</v>
      </c>
      <c r="AD20" s="753">
        <v>547412</v>
      </c>
      <c r="AE20" s="168"/>
      <c r="AF20" s="2">
        <f t="shared" si="17"/>
        <v>2984.1052452501863</v>
      </c>
      <c r="AG20" s="720">
        <v>16</v>
      </c>
      <c r="AH20" s="17"/>
      <c r="AI20" s="17"/>
    </row>
    <row r="21" spans="1:35" x14ac:dyDescent="0.25">
      <c r="A21" s="740">
        <v>17</v>
      </c>
      <c r="B21" s="1">
        <v>0</v>
      </c>
      <c r="C21" s="1">
        <v>1</v>
      </c>
      <c r="D21" s="1">
        <v>31.7</v>
      </c>
      <c r="E21" s="855"/>
      <c r="F21" s="168"/>
      <c r="G21" s="973">
        <v>1.462</v>
      </c>
      <c r="H21" s="888">
        <f t="shared" si="2"/>
        <v>4.7991073799999999E-2</v>
      </c>
      <c r="I21" s="284">
        <f t="shared" si="3"/>
        <v>56.875661292594003</v>
      </c>
      <c r="J21" s="284">
        <f t="shared" si="4"/>
        <v>37.412579999999998</v>
      </c>
      <c r="K21" s="978">
        <f t="shared" si="5"/>
        <v>7.4202239416772842E-2</v>
      </c>
      <c r="L21" s="284">
        <f t="shared" si="6"/>
        <v>87.939300000000003</v>
      </c>
      <c r="M21" s="1014">
        <f t="shared" si="7"/>
        <v>1.7979999999999998</v>
      </c>
      <c r="N21" s="168">
        <f t="shared" si="8"/>
        <v>46.010819999999995</v>
      </c>
      <c r="O21" s="889">
        <v>3.26</v>
      </c>
      <c r="P21" s="829">
        <f t="shared" si="9"/>
        <v>50.204000000000001</v>
      </c>
      <c r="Q21" s="875">
        <f t="shared" si="10"/>
        <v>0.32967999999999997</v>
      </c>
      <c r="R21" s="2">
        <f t="shared" si="11"/>
        <v>8.4365112</v>
      </c>
      <c r="S21" s="2">
        <f t="shared" si="12"/>
        <v>5.0770719999999994</v>
      </c>
      <c r="T21" s="719">
        <f t="shared" si="13"/>
        <v>68.16</v>
      </c>
      <c r="U21" s="2">
        <f>269.85*C21</f>
        <v>269.85000000000002</v>
      </c>
      <c r="V21" s="831">
        <f t="shared" si="14"/>
        <v>3.4961295999999997</v>
      </c>
      <c r="W21" s="167"/>
      <c r="X21" s="281">
        <f t="shared" si="15"/>
        <v>14.439015247999999</v>
      </c>
      <c r="Y21" s="168">
        <f t="shared" si="0"/>
        <v>14.439015247999999</v>
      </c>
      <c r="Z21" s="2">
        <f t="shared" si="1"/>
        <v>611.81000000000006</v>
      </c>
      <c r="AA21" s="2">
        <f t="shared" si="16"/>
        <v>1256.2149597405942</v>
      </c>
      <c r="AB21" s="2">
        <v>25634.04</v>
      </c>
      <c r="AC21" s="284">
        <v>27241.38</v>
      </c>
      <c r="AD21" s="753" t="s">
        <v>272</v>
      </c>
      <c r="AE21" s="168"/>
      <c r="AF21" s="2">
        <f t="shared" si="17"/>
        <v>-351.12504025940507</v>
      </c>
      <c r="AG21" s="720">
        <v>17</v>
      </c>
      <c r="AH21" s="17"/>
      <c r="AI21" s="17"/>
    </row>
    <row r="22" spans="1:35" x14ac:dyDescent="0.25">
      <c r="A22" s="733">
        <v>18</v>
      </c>
      <c r="B22" s="1">
        <v>1</v>
      </c>
      <c r="C22" s="1">
        <v>1</v>
      </c>
      <c r="D22" s="1">
        <v>31.3</v>
      </c>
      <c r="E22" s="855"/>
      <c r="F22" s="168"/>
      <c r="G22" s="973">
        <v>0.246</v>
      </c>
      <c r="H22" s="888">
        <f t="shared" si="2"/>
        <v>4.7385508200000002E-2</v>
      </c>
      <c r="I22" s="284">
        <f t="shared" si="3"/>
        <v>56.157987333066011</v>
      </c>
      <c r="J22" s="284">
        <f t="shared" si="4"/>
        <v>6.29514</v>
      </c>
      <c r="K22" s="978">
        <f t="shared" si="5"/>
        <v>1.2485465729498027E-2</v>
      </c>
      <c r="L22" s="284">
        <f t="shared" si="6"/>
        <v>14.796899999999999</v>
      </c>
      <c r="M22" s="1014">
        <f t="shared" si="7"/>
        <v>4.4120000000000008</v>
      </c>
      <c r="N22" s="168">
        <f t="shared" si="8"/>
        <v>112.90308000000002</v>
      </c>
      <c r="O22" s="889">
        <v>4.6580000000000004</v>
      </c>
      <c r="P22" s="829">
        <f t="shared" si="9"/>
        <v>71.733200000000011</v>
      </c>
      <c r="Q22" s="875">
        <f t="shared" si="10"/>
        <v>0.32551999999999998</v>
      </c>
      <c r="R22" s="2">
        <f t="shared" si="11"/>
        <v>8.3300567999999995</v>
      </c>
      <c r="S22" s="2">
        <f t="shared" si="12"/>
        <v>5.0130080000000001</v>
      </c>
      <c r="T22" s="719">
        <f t="shared" si="13"/>
        <v>68.16</v>
      </c>
      <c r="U22" s="394">
        <v>41.67</v>
      </c>
      <c r="V22" s="831">
        <f t="shared" si="14"/>
        <v>3.4520143999999999</v>
      </c>
      <c r="W22" s="167"/>
      <c r="X22" s="281">
        <f t="shared" si="15"/>
        <v>14.256819472</v>
      </c>
      <c r="Y22" s="168">
        <f t="shared" si="0"/>
        <v>14.256819472</v>
      </c>
      <c r="Z22" s="2">
        <f t="shared" si="1"/>
        <v>604.09</v>
      </c>
      <c r="AA22" s="2">
        <f t="shared" si="16"/>
        <v>1003.4061916050662</v>
      </c>
      <c r="AB22" s="2">
        <v>17080.38</v>
      </c>
      <c r="AC22" s="284">
        <v>3000</v>
      </c>
      <c r="AD22" s="753">
        <v>239349</v>
      </c>
      <c r="AE22" s="168"/>
      <c r="AF22" s="2">
        <f t="shared" si="17"/>
        <v>15083.786191605068</v>
      </c>
      <c r="AG22" s="723">
        <v>18</v>
      </c>
      <c r="AH22" s="17">
        <v>4</v>
      </c>
      <c r="AI22" s="17"/>
    </row>
    <row r="23" spans="1:35" x14ac:dyDescent="0.25">
      <c r="A23" s="731">
        <v>19</v>
      </c>
      <c r="B23" s="1">
        <v>3</v>
      </c>
      <c r="C23" s="1">
        <v>1</v>
      </c>
      <c r="D23" s="1">
        <v>35.5</v>
      </c>
      <c r="E23" s="855"/>
      <c r="F23" s="168"/>
      <c r="G23" s="973">
        <v>6.4379999999999997</v>
      </c>
      <c r="H23" s="888">
        <f t="shared" si="2"/>
        <v>5.3743947E-2</v>
      </c>
      <c r="I23" s="284">
        <f t="shared" si="3"/>
        <v>63.693563908110008</v>
      </c>
      <c r="J23" s="284">
        <f t="shared" si="4"/>
        <v>164.74841999999998</v>
      </c>
      <c r="K23" s="978">
        <f t="shared" si="5"/>
        <v>0.32675377384759474</v>
      </c>
      <c r="L23" s="284">
        <f t="shared" si="6"/>
        <v>387.2457</v>
      </c>
      <c r="M23" s="1014">
        <f t="shared" si="7"/>
        <v>3.95</v>
      </c>
      <c r="N23" s="168">
        <f t="shared" si="8"/>
        <v>101.0805</v>
      </c>
      <c r="O23" s="889">
        <v>10.388</v>
      </c>
      <c r="P23" s="829">
        <f t="shared" si="9"/>
        <v>159.9752</v>
      </c>
      <c r="Q23" s="875">
        <f t="shared" si="10"/>
        <v>0.36919999999999997</v>
      </c>
      <c r="R23" s="2">
        <f t="shared" si="11"/>
        <v>9.4478279999999994</v>
      </c>
      <c r="S23" s="2">
        <f t="shared" si="12"/>
        <v>5.6856799999999996</v>
      </c>
      <c r="T23" s="719">
        <f t="shared" si="13"/>
        <v>68.16</v>
      </c>
      <c r="U23" s="2">
        <v>269.85000000000002</v>
      </c>
      <c r="V23" s="831">
        <f t="shared" si="14"/>
        <v>3.9152239999999998</v>
      </c>
      <c r="W23" s="167">
        <f t="shared" si="18"/>
        <v>11.31499736</v>
      </c>
      <c r="X23" s="281"/>
      <c r="Y23" s="168">
        <f t="shared" si="0"/>
        <v>11.31499736</v>
      </c>
      <c r="Z23" s="2">
        <f t="shared" si="1"/>
        <v>685.15</v>
      </c>
      <c r="AA23" s="2">
        <f t="shared" si="16"/>
        <v>1926.35188926811</v>
      </c>
      <c r="AB23" s="2">
        <v>2382.12</v>
      </c>
      <c r="AC23" s="284">
        <v>2500</v>
      </c>
      <c r="AD23" s="753">
        <v>518643</v>
      </c>
      <c r="AE23" s="168"/>
      <c r="AF23" s="2">
        <f t="shared" si="17"/>
        <v>1808.4718892681103</v>
      </c>
      <c r="AG23" s="721">
        <v>19</v>
      </c>
      <c r="AH23" s="17"/>
      <c r="AI23" s="17"/>
    </row>
    <row r="24" spans="1:35" ht="15.75" thickBot="1" x14ac:dyDescent="0.3">
      <c r="A24" s="732">
        <v>20</v>
      </c>
      <c r="B24" s="419">
        <v>2</v>
      </c>
      <c r="C24" s="943">
        <v>3</v>
      </c>
      <c r="D24" s="419">
        <v>47.3</v>
      </c>
      <c r="E24" s="944"/>
      <c r="F24" s="945"/>
      <c r="G24" s="974">
        <v>2.2330000000000001</v>
      </c>
      <c r="H24" s="961">
        <f t="shared" si="2"/>
        <v>7.1608132199999994E-2</v>
      </c>
      <c r="I24" s="756">
        <f t="shared" si="3"/>
        <v>84.864945714186007</v>
      </c>
      <c r="J24" s="756">
        <f t="shared" si="4"/>
        <v>57.142470000000003</v>
      </c>
      <c r="K24" s="979">
        <f t="shared" si="5"/>
        <v>0.11333351615434593</v>
      </c>
      <c r="L24" s="756">
        <f t="shared" si="6"/>
        <v>134.31495000000001</v>
      </c>
      <c r="M24" s="1015">
        <f t="shared" si="7"/>
        <v>2.1599999999999997</v>
      </c>
      <c r="N24" s="945">
        <f t="shared" si="8"/>
        <v>55.274399999999993</v>
      </c>
      <c r="O24" s="946">
        <v>4.3929999999999998</v>
      </c>
      <c r="P24" s="838">
        <f t="shared" si="9"/>
        <v>67.652199999999993</v>
      </c>
      <c r="Q24" s="947">
        <f t="shared" si="10"/>
        <v>0.49191999999999997</v>
      </c>
      <c r="R24" s="302">
        <f t="shared" si="11"/>
        <v>12.588232799999998</v>
      </c>
      <c r="S24" s="302">
        <f t="shared" si="12"/>
        <v>7.5755679999999996</v>
      </c>
      <c r="T24" s="326">
        <f t="shared" si="13"/>
        <v>204.48</v>
      </c>
      <c r="U24" s="884">
        <v>0</v>
      </c>
      <c r="V24" s="938">
        <f t="shared" si="14"/>
        <v>5.2166223999999994</v>
      </c>
      <c r="W24" s="304">
        <f t="shared" si="18"/>
        <v>15.076038735999999</v>
      </c>
      <c r="X24" s="739"/>
      <c r="Y24" s="945">
        <f t="shared" si="0"/>
        <v>15.076038735999999</v>
      </c>
      <c r="Z24" s="302">
        <f t="shared" si="1"/>
        <v>912.89</v>
      </c>
      <c r="AA24" s="2">
        <f t="shared" si="16"/>
        <v>1551.8588052501859</v>
      </c>
      <c r="AB24" s="302">
        <v>1252.25</v>
      </c>
      <c r="AC24" s="756">
        <v>0</v>
      </c>
      <c r="AD24" s="792"/>
      <c r="AE24" s="945"/>
      <c r="AF24" s="302">
        <f t="shared" si="17"/>
        <v>2804.1088052501859</v>
      </c>
      <c r="AG24" s="722">
        <v>20</v>
      </c>
      <c r="AH24" s="17"/>
      <c r="AI24" s="17">
        <v>3</v>
      </c>
    </row>
    <row r="25" spans="1:35" ht="15.75" thickBot="1" x14ac:dyDescent="0.3">
      <c r="A25" s="455"/>
      <c r="B25" s="765">
        <f>SUM(B5:B24)</f>
        <v>27</v>
      </c>
      <c r="C25" s="652">
        <f>SUM(C5:C24)</f>
        <v>30</v>
      </c>
      <c r="D25" s="768">
        <f>SUM(D5:D24)</f>
        <v>720.59999999999991</v>
      </c>
      <c r="E25" s="948"/>
      <c r="F25" s="229"/>
      <c r="G25" s="960">
        <f>SUM(G5:G24)</f>
        <v>47.962000000000003</v>
      </c>
      <c r="H25" s="963">
        <f t="shared" si="2"/>
        <v>1.0909264284</v>
      </c>
      <c r="I25" s="962">
        <f t="shared" si="3"/>
        <v>1292.8896380896922</v>
      </c>
      <c r="J25" s="959">
        <f t="shared" si="4"/>
        <v>1227.3475800000001</v>
      </c>
      <c r="K25" s="980">
        <f t="shared" si="5"/>
        <v>2.4342597858462778</v>
      </c>
      <c r="L25" s="863">
        <f>SUM(L5:L24)</f>
        <v>2884.9142999999995</v>
      </c>
      <c r="M25" s="1016">
        <f t="shared" si="7"/>
        <v>54.718000000000004</v>
      </c>
      <c r="N25" s="955">
        <f t="shared" si="8"/>
        <v>1400.23362</v>
      </c>
      <c r="O25" s="954">
        <v>102.68</v>
      </c>
      <c r="P25" s="950">
        <f t="shared" si="9"/>
        <v>1581.2720000000002</v>
      </c>
      <c r="Q25" s="951">
        <f t="shared" si="10"/>
        <v>7.4942399999999987</v>
      </c>
      <c r="R25" s="337">
        <f t="shared" si="11"/>
        <v>191.77760159999997</v>
      </c>
      <c r="S25" s="354">
        <f t="shared" si="12"/>
        <v>115.41129599999998</v>
      </c>
      <c r="T25" s="718">
        <f>SUM(T5:T24)</f>
        <v>2044.8000000000002</v>
      </c>
      <c r="U25" s="767">
        <f>SUM(U5:U24)</f>
        <v>6062.0200000000013</v>
      </c>
      <c r="V25" s="992">
        <f t="shared" si="14"/>
        <v>79.473532799999987</v>
      </c>
      <c r="W25" s="1017">
        <f>SUM(W5:W24)</f>
        <v>129.15033606399999</v>
      </c>
      <c r="X25" s="895">
        <f>SUM(X5:X24)</f>
        <v>143.66136937599998</v>
      </c>
      <c r="Y25" s="991">
        <f t="shared" si="0"/>
        <v>272.81170543999997</v>
      </c>
      <c r="Z25" s="768">
        <f t="shared" si="1"/>
        <v>13907.579999999998</v>
      </c>
      <c r="AA25" s="281">
        <f t="shared" si="16"/>
        <v>30981.057741129691</v>
      </c>
      <c r="AB25" s="768">
        <f>SUM(AB5:AB24)</f>
        <v>117323.13</v>
      </c>
      <c r="AC25" s="768">
        <f>SUM(AC5:AC24)</f>
        <v>65001.279999999999</v>
      </c>
      <c r="AD25" s="887"/>
      <c r="AE25" s="1018"/>
      <c r="AF25" s="337">
        <f t="shared" si="17"/>
        <v>83302.907741129689</v>
      </c>
      <c r="AG25" s="891"/>
      <c r="AH25" s="17">
        <f>SUM(AH9:AH24)</f>
        <v>10</v>
      </c>
      <c r="AI25" s="17">
        <f>SUM(AI9:AI24)</f>
        <v>4</v>
      </c>
    </row>
    <row r="26" spans="1:35" x14ac:dyDescent="0.25">
      <c r="A26" s="63"/>
      <c r="B26" s="63"/>
      <c r="C26" s="63"/>
      <c r="D26" s="63"/>
      <c r="E26" s="63"/>
      <c r="F26" s="158"/>
      <c r="G26" s="727"/>
      <c r="H26" s="726"/>
      <c r="I26" s="3"/>
      <c r="J26" s="3"/>
      <c r="K26" s="3"/>
      <c r="L26" s="3"/>
      <c r="M26" s="63"/>
      <c r="N26" s="70"/>
      <c r="O26" s="856"/>
      <c r="P26" s="70"/>
      <c r="Q26" s="63"/>
      <c r="R26" s="70"/>
      <c r="S26" s="70"/>
      <c r="T26" s="70"/>
      <c r="U26" s="63"/>
      <c r="V26" s="189"/>
      <c r="W26" s="159"/>
      <c r="X26" s="159"/>
      <c r="Y26" s="159"/>
      <c r="Z26" s="63"/>
      <c r="AA26" s="70"/>
      <c r="AB26" s="68"/>
      <c r="AC26" s="63" t="s">
        <v>19</v>
      </c>
      <c r="AD26" s="63"/>
      <c r="AE26" s="63"/>
      <c r="AF26" s="63"/>
      <c r="AG26" s="63"/>
    </row>
    <row r="27" spans="1:35" x14ac:dyDescent="0.25">
      <c r="A27" s="63"/>
      <c r="B27" s="63"/>
      <c r="C27" s="63"/>
      <c r="D27" s="63"/>
      <c r="E27" s="63"/>
      <c r="F27" s="74"/>
      <c r="G27" s="74"/>
      <c r="H27" s="74"/>
      <c r="I27" s="67"/>
      <c r="J27" s="67"/>
      <c r="K27" s="67"/>
      <c r="L27" s="67"/>
      <c r="M27" s="63"/>
      <c r="N27" s="70"/>
      <c r="O27" s="7"/>
      <c r="P27" s="8"/>
      <c r="Q27" s="7"/>
      <c r="R27" s="63"/>
      <c r="S27" s="63"/>
      <c r="T27" s="63"/>
      <c r="U27" s="63"/>
      <c r="V27" s="74"/>
      <c r="W27" s="74"/>
      <c r="X27" s="74"/>
      <c r="Y27" s="74"/>
      <c r="Z27" s="63"/>
      <c r="AA27" s="63"/>
      <c r="AB27" s="69"/>
      <c r="AC27" s="70" t="s">
        <v>20</v>
      </c>
      <c r="AD27" s="70"/>
      <c r="AE27" s="70"/>
      <c r="AF27" s="70"/>
      <c r="AG27" s="63"/>
    </row>
    <row r="28" spans="1:35" x14ac:dyDescent="0.25">
      <c r="A28" s="63"/>
      <c r="B28" s="63"/>
      <c r="C28" s="63"/>
      <c r="D28" s="63"/>
      <c r="E28" s="63"/>
      <c r="F28" s="63"/>
      <c r="G28" s="63"/>
      <c r="H28" s="63"/>
      <c r="I28" s="67"/>
      <c r="J28" s="67"/>
      <c r="K28" s="67"/>
      <c r="L28" s="67"/>
      <c r="M28" s="90"/>
      <c r="N28" s="4"/>
      <c r="O28" s="4"/>
      <c r="P28" s="4"/>
      <c r="Q28" s="4"/>
      <c r="R28" s="90"/>
      <c r="S28" s="90"/>
      <c r="T28" s="97"/>
      <c r="U28" s="63"/>
      <c r="V28" s="63"/>
      <c r="W28" s="63"/>
      <c r="X28" s="63"/>
      <c r="Y28" s="63"/>
      <c r="Z28" s="63"/>
      <c r="AA28" s="63"/>
      <c r="AB28" s="71"/>
      <c r="AC28" s="439" t="s">
        <v>164</v>
      </c>
      <c r="AD28" s="439"/>
      <c r="AE28" s="439"/>
      <c r="AF28" s="440" t="s">
        <v>165</v>
      </c>
      <c r="AG28" s="63"/>
    </row>
    <row r="29" spans="1:35" x14ac:dyDescent="0.25">
      <c r="A29" s="63"/>
      <c r="B29" s="63"/>
      <c r="C29" s="63"/>
      <c r="D29" s="63"/>
      <c r="E29" s="63"/>
      <c r="F29" s="63"/>
      <c r="G29" s="63"/>
      <c r="H29" s="63"/>
      <c r="I29" s="67"/>
      <c r="J29" s="67"/>
      <c r="K29" s="67"/>
      <c r="L29" s="67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72"/>
      <c r="AC29" s="72"/>
      <c r="AD29" s="72"/>
      <c r="AE29" s="72"/>
      <c r="AF29" s="72"/>
      <c r="AG29" s="63"/>
    </row>
    <row r="30" spans="1:35" x14ac:dyDescent="0.25">
      <c r="A30" s="63"/>
      <c r="B30" s="63"/>
      <c r="C30" s="63"/>
      <c r="D30" s="63"/>
      <c r="E30" s="63"/>
      <c r="F30" s="63"/>
      <c r="G30" s="63"/>
      <c r="H30" s="63"/>
      <c r="I30" s="67"/>
      <c r="J30" s="67"/>
      <c r="K30" s="67"/>
      <c r="L30" s="67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73"/>
      <c r="AC30" s="73"/>
      <c r="AD30" s="73"/>
      <c r="AE30" s="73"/>
      <c r="AF30" s="73"/>
      <c r="AG30" s="63"/>
    </row>
    <row r="31" spans="1:35" x14ac:dyDescent="0.25">
      <c r="A31" s="63"/>
      <c r="B31" s="63"/>
      <c r="C31" s="63"/>
      <c r="D31" s="63"/>
      <c r="E31" s="63"/>
      <c r="F31" s="63"/>
      <c r="G31" s="63"/>
      <c r="H31" s="63"/>
      <c r="I31" s="67"/>
      <c r="J31" s="67"/>
      <c r="K31" s="67"/>
      <c r="L31" s="67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72"/>
      <c r="AC31" s="72"/>
      <c r="AD31" s="72"/>
      <c r="AE31" s="72"/>
      <c r="AF31" s="73"/>
      <c r="AG31" s="63"/>
    </row>
    <row r="32" spans="1:35" x14ac:dyDescent="0.25">
      <c r="A32" s="63"/>
      <c r="B32" s="63"/>
      <c r="C32" s="63"/>
      <c r="D32" s="63"/>
      <c r="E32" s="63"/>
      <c r="F32" s="63"/>
      <c r="G32" s="63"/>
      <c r="H32" s="63"/>
      <c r="I32" s="67"/>
      <c r="J32" s="67"/>
      <c r="K32" s="67"/>
      <c r="L32" s="67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5" x14ac:dyDescent="0.25">
      <c r="A33" s="63"/>
      <c r="B33" s="63"/>
      <c r="C33" s="63"/>
      <c r="D33" s="63"/>
      <c r="E33" s="63"/>
      <c r="F33" s="63"/>
      <c r="G33" s="63"/>
      <c r="H33" s="63"/>
      <c r="I33" s="67"/>
      <c r="J33" s="67"/>
      <c r="K33" s="67"/>
      <c r="L33" s="67"/>
      <c r="M33" s="63"/>
      <c r="N33" s="63"/>
      <c r="O33" s="63"/>
      <c r="P33" s="63"/>
      <c r="Q33" s="63"/>
      <c r="R33" s="63"/>
      <c r="S33" s="63"/>
      <c r="T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:35" x14ac:dyDescent="0.25">
      <c r="A34" s="63"/>
      <c r="B34" s="63"/>
      <c r="C34" s="63"/>
      <c r="D34" s="63"/>
      <c r="E34" s="63"/>
      <c r="F34" s="63"/>
      <c r="G34" s="63"/>
      <c r="H34" s="63"/>
      <c r="I34" s="67"/>
      <c r="J34" s="67"/>
      <c r="K34" s="67"/>
      <c r="L34" s="67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:35" x14ac:dyDescent="0.25">
      <c r="A35" s="63"/>
      <c r="B35" s="63"/>
      <c r="C35" s="63"/>
      <c r="D35" s="63"/>
      <c r="E35" s="63"/>
      <c r="F35" s="63"/>
      <c r="G35" s="63"/>
      <c r="H35" s="717"/>
      <c r="I35" s="67"/>
      <c r="J35" s="67"/>
      <c r="K35" s="67"/>
      <c r="L35" s="67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:35" x14ac:dyDescent="0.25">
      <c r="A36" s="63"/>
      <c r="B36" s="63"/>
      <c r="C36" s="63"/>
      <c r="D36" s="63"/>
      <c r="E36" s="63"/>
      <c r="F36" s="717"/>
      <c r="G36" s="717"/>
      <c r="H36" s="717"/>
      <c r="I36" s="67"/>
      <c r="J36" s="67"/>
      <c r="K36" s="67"/>
      <c r="L36" s="67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:35" x14ac:dyDescent="0.25">
      <c r="A37" s="63"/>
      <c r="B37" s="63"/>
      <c r="C37" s="63"/>
      <c r="D37" s="63"/>
      <c r="E37" s="63"/>
      <c r="F37" s="717"/>
      <c r="G37" s="717"/>
      <c r="H37" s="63"/>
      <c r="I37" s="67"/>
      <c r="J37" s="67"/>
      <c r="K37" s="67"/>
      <c r="L37" s="67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:35" x14ac:dyDescent="0.25">
      <c r="A38" s="63"/>
      <c r="B38" s="63"/>
      <c r="C38" s="63"/>
      <c r="D38" s="63"/>
      <c r="E38" s="63"/>
      <c r="F38" s="63"/>
      <c r="G38" s="63"/>
      <c r="H38" s="63"/>
      <c r="I38" s="67"/>
      <c r="J38" s="67"/>
      <c r="K38" s="67"/>
      <c r="L38" s="67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:35" x14ac:dyDescent="0.25">
      <c r="A39" s="74"/>
      <c r="B39" s="74"/>
      <c r="C39" s="27"/>
      <c r="D39" s="27"/>
      <c r="E39" s="27"/>
      <c r="F39" s="63"/>
      <c r="G39" s="63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7"/>
      <c r="U39" s="28"/>
      <c r="V39" s="27"/>
      <c r="W39" s="27"/>
      <c r="X39" s="27"/>
      <c r="Y39" s="27"/>
      <c r="Z39" s="75"/>
      <c r="AA39" s="28"/>
      <c r="AB39" s="76"/>
      <c r="AC39" s="27"/>
      <c r="AD39" s="27"/>
      <c r="AE39" s="27"/>
      <c r="AF39" s="27"/>
      <c r="AG39" s="27"/>
    </row>
    <row r="40" spans="1:35" x14ac:dyDescent="0.25">
      <c r="A40" s="74"/>
      <c r="B40" s="74"/>
      <c r="C40" s="28"/>
      <c r="D40" s="28"/>
      <c r="E40" s="28"/>
      <c r="F40" s="27"/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/>
      <c r="AC40" s="29"/>
      <c r="AD40" s="29"/>
      <c r="AE40" s="29"/>
      <c r="AF40" s="29"/>
      <c r="AG40" s="28"/>
    </row>
    <row r="41" spans="1:35" ht="15.75" thickBot="1" x14ac:dyDescent="0.3">
      <c r="A41" s="16"/>
      <c r="B41" s="16"/>
      <c r="C41" s="16"/>
      <c r="D41" s="16"/>
      <c r="E41" s="455"/>
      <c r="F41" s="16"/>
      <c r="G41" s="16"/>
      <c r="H41" s="455"/>
      <c r="I41" s="16"/>
      <c r="J41" s="16"/>
      <c r="K41" s="16"/>
      <c r="L41" s="16"/>
      <c r="M41" s="28" t="s">
        <v>40</v>
      </c>
      <c r="N41" s="28"/>
      <c r="O41" s="28"/>
      <c r="P41" s="28"/>
      <c r="Q41" s="28"/>
      <c r="R41" s="28" t="s">
        <v>247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5" ht="15.75" thickBot="1" x14ac:dyDescent="0.3">
      <c r="A42" s="410"/>
      <c r="B42" s="800"/>
      <c r="C42" s="800"/>
      <c r="D42" s="931"/>
      <c r="E42" s="932" t="s">
        <v>252</v>
      </c>
      <c r="F42" s="933"/>
      <c r="G42" s="934"/>
      <c r="H42" s="931" t="s">
        <v>252</v>
      </c>
      <c r="I42" s="800"/>
      <c r="J42" s="800"/>
      <c r="K42" s="800"/>
      <c r="L42" s="800"/>
      <c r="M42" s="800"/>
      <c r="N42" s="931" t="s">
        <v>252</v>
      </c>
      <c r="O42" s="931"/>
      <c r="P42" s="801" t="s">
        <v>12</v>
      </c>
      <c r="Q42" s="931"/>
      <c r="R42" s="800"/>
      <c r="S42" s="800"/>
      <c r="T42" s="800"/>
      <c r="U42" s="800"/>
      <c r="V42" s="800"/>
      <c r="W42" s="800"/>
      <c r="X42" s="800"/>
      <c r="Y42" s="800"/>
      <c r="Z42" s="800"/>
      <c r="AA42" s="800"/>
      <c r="AB42" s="802"/>
      <c r="AC42" s="800"/>
      <c r="AD42" s="800"/>
      <c r="AE42" s="803"/>
      <c r="AF42" s="800"/>
      <c r="AG42" s="800"/>
      <c r="AH42" s="804"/>
      <c r="AI42" s="805"/>
    </row>
    <row r="43" spans="1:35" ht="15.75" thickBot="1" x14ac:dyDescent="0.3">
      <c r="A43" s="935"/>
      <c r="B43" s="31"/>
      <c r="C43" s="31"/>
      <c r="D43" s="31"/>
      <c r="E43" s="936">
        <v>1185.1300000000001</v>
      </c>
      <c r="F43" s="808" t="s">
        <v>12</v>
      </c>
      <c r="G43" s="809" t="s">
        <v>250</v>
      </c>
      <c r="H43" s="784">
        <v>1185.1300000000001</v>
      </c>
      <c r="I43" s="809" t="s">
        <v>12</v>
      </c>
      <c r="J43" s="809" t="s">
        <v>12</v>
      </c>
      <c r="K43" s="809"/>
      <c r="L43" s="809" t="s">
        <v>12</v>
      </c>
      <c r="M43" s="809" t="s">
        <v>217</v>
      </c>
      <c r="N43" s="783">
        <v>25.59</v>
      </c>
      <c r="O43" s="783" t="s">
        <v>161</v>
      </c>
      <c r="P43" s="809" t="s">
        <v>257</v>
      </c>
      <c r="Q43" s="788" t="s">
        <v>248</v>
      </c>
      <c r="R43" s="791" t="s">
        <v>12</v>
      </c>
      <c r="S43" s="789" t="s">
        <v>12</v>
      </c>
      <c r="T43" s="790">
        <v>68.16</v>
      </c>
      <c r="U43" s="810">
        <v>269.85000000000002</v>
      </c>
      <c r="V43" s="811" t="s">
        <v>10</v>
      </c>
      <c r="W43" s="788" t="s">
        <v>252</v>
      </c>
      <c r="X43" s="789" t="s">
        <v>252</v>
      </c>
      <c r="Y43" s="789" t="s">
        <v>12</v>
      </c>
      <c r="Z43" s="790">
        <v>19.3</v>
      </c>
      <c r="AA43" s="783" t="s">
        <v>258</v>
      </c>
      <c r="AB43" s="784" t="s">
        <v>57</v>
      </c>
      <c r="AC43" s="783"/>
      <c r="AD43" s="783" t="s">
        <v>213</v>
      </c>
      <c r="AE43" s="783"/>
      <c r="AF43" s="783" t="s">
        <v>58</v>
      </c>
      <c r="AG43" s="1"/>
      <c r="AH43" s="17" t="s">
        <v>73</v>
      </c>
      <c r="AI43" s="174" t="s">
        <v>255</v>
      </c>
    </row>
    <row r="44" spans="1:35" ht="15.75" thickBot="1" x14ac:dyDescent="0.3">
      <c r="A44" s="862" t="s">
        <v>21</v>
      </c>
      <c r="B44" s="813" t="s">
        <v>2</v>
      </c>
      <c r="C44" s="813" t="s">
        <v>3</v>
      </c>
      <c r="D44" s="813" t="s">
        <v>4</v>
      </c>
      <c r="E44" s="814" t="s">
        <v>259</v>
      </c>
      <c r="F44" s="815" t="s">
        <v>23</v>
      </c>
      <c r="G44" s="857" t="s">
        <v>251</v>
      </c>
      <c r="H44" s="817" t="s">
        <v>260</v>
      </c>
      <c r="I44" s="817" t="s">
        <v>274</v>
      </c>
      <c r="J44" s="817" t="s">
        <v>253</v>
      </c>
      <c r="K44" s="817" t="s">
        <v>273</v>
      </c>
      <c r="L44" s="818" t="s">
        <v>17</v>
      </c>
      <c r="M44" s="819" t="s">
        <v>251</v>
      </c>
      <c r="N44" s="818" t="s">
        <v>217</v>
      </c>
      <c r="O44" s="820" t="s">
        <v>261</v>
      </c>
      <c r="P44" s="818" t="s">
        <v>217</v>
      </c>
      <c r="Q44" s="821" t="s">
        <v>251</v>
      </c>
      <c r="R44" s="632" t="s">
        <v>217</v>
      </c>
      <c r="S44" s="632" t="s">
        <v>161</v>
      </c>
      <c r="T44" s="822" t="s">
        <v>8</v>
      </c>
      <c r="U44" s="817" t="s">
        <v>168</v>
      </c>
      <c r="V44" s="823" t="s">
        <v>256</v>
      </c>
      <c r="W44" s="632">
        <v>2.89</v>
      </c>
      <c r="X44" s="632">
        <v>4.13</v>
      </c>
      <c r="Y44" s="824" t="s">
        <v>10</v>
      </c>
      <c r="Z44" s="825" t="s">
        <v>72</v>
      </c>
      <c r="AA44" s="818" t="s">
        <v>12</v>
      </c>
      <c r="AB44" s="817" t="s">
        <v>13</v>
      </c>
      <c r="AC44" s="817" t="s">
        <v>14</v>
      </c>
      <c r="AD44" s="817" t="s">
        <v>212</v>
      </c>
      <c r="AE44" s="817"/>
      <c r="AF44" s="817" t="s">
        <v>13</v>
      </c>
      <c r="AG44" s="817" t="s">
        <v>1</v>
      </c>
      <c r="AH44" s="827" t="s">
        <v>9</v>
      </c>
      <c r="AI44" s="828"/>
    </row>
    <row r="45" spans="1:35" x14ac:dyDescent="0.25">
      <c r="A45" s="735">
        <v>21</v>
      </c>
      <c r="B45" s="1">
        <v>0</v>
      </c>
      <c r="C45" s="731">
        <v>0</v>
      </c>
      <c r="D45" s="1">
        <v>46.3</v>
      </c>
      <c r="E45" s="786"/>
      <c r="F45" s="2"/>
      <c r="G45" s="975">
        <v>0</v>
      </c>
      <c r="H45" s="786">
        <f>0.001513937*D45</f>
        <v>7.0095283099999989E-2</v>
      </c>
      <c r="I45" s="2">
        <f>1185.13*H45</f>
        <v>83.072022860302994</v>
      </c>
      <c r="J45" s="2">
        <f>25.59*G45</f>
        <v>0</v>
      </c>
      <c r="K45" s="749">
        <f>L45/1185.13</f>
        <v>0</v>
      </c>
      <c r="L45" s="2">
        <v>0</v>
      </c>
      <c r="M45" s="728">
        <f>O45-G45</f>
        <v>0</v>
      </c>
      <c r="N45" s="2">
        <f>25.59*M45</f>
        <v>0</v>
      </c>
      <c r="O45" s="728">
        <v>0</v>
      </c>
      <c r="P45" s="829">
        <f>15.4*O45</f>
        <v>0</v>
      </c>
      <c r="Q45" s="866">
        <f>0.0104*D45</f>
        <v>0.48151999999999995</v>
      </c>
      <c r="R45" s="2">
        <f>25.59*Q45</f>
        <v>12.322096799999999</v>
      </c>
      <c r="S45" s="2">
        <f>15.4*Q45</f>
        <v>7.4154079999999993</v>
      </c>
      <c r="T45" s="2">
        <f>68.16*C45</f>
        <v>0</v>
      </c>
      <c r="U45" s="284">
        <v>0</v>
      </c>
      <c r="V45" s="831">
        <f t="shared" ref="V45:V59" si="19">0.110288*D45</f>
        <v>5.1063343999999997</v>
      </c>
      <c r="W45" s="167"/>
      <c r="X45" s="281">
        <f>4.13*V45</f>
        <v>21.089161072</v>
      </c>
      <c r="Y45" s="2">
        <f t="shared" ref="Y45:Y60" si="20">SUM(W45:X45)</f>
        <v>21.089161072</v>
      </c>
      <c r="Z45" s="2">
        <f t="shared" ref="Z45:Z60" si="21">19.3*D45</f>
        <v>893.59</v>
      </c>
      <c r="AA45" s="2">
        <f>I45+J45+L45+N45+P45+R45+S45+T45+U45+Y45+Z45+F45</f>
        <v>1017.488688732303</v>
      </c>
      <c r="AB45" s="2">
        <v>11452.48</v>
      </c>
      <c r="AC45" s="284">
        <v>0</v>
      </c>
      <c r="AD45" s="619"/>
      <c r="AE45" s="284"/>
      <c r="AF45" s="2">
        <f>AA45+AB45-AC45</f>
        <v>12469.968688732302</v>
      </c>
      <c r="AG45" s="849">
        <v>21</v>
      </c>
      <c r="AH45" s="157"/>
      <c r="AI45" s="157"/>
    </row>
    <row r="46" spans="1:35" x14ac:dyDescent="0.25">
      <c r="A46" s="735">
        <v>22</v>
      </c>
      <c r="B46" s="731">
        <v>2</v>
      </c>
      <c r="C46" s="745">
        <v>2</v>
      </c>
      <c r="D46" s="731">
        <v>30.2</v>
      </c>
      <c r="E46" s="786"/>
      <c r="F46" s="2"/>
      <c r="G46" s="975">
        <v>3.629</v>
      </c>
      <c r="H46" s="786">
        <f t="shared" ref="H46:H60" si="22">0.001513937*D46</f>
        <v>4.5720897399999995E-2</v>
      </c>
      <c r="I46" s="2">
        <f t="shared" ref="I46:I59" si="23">1185.13*H46</f>
        <v>54.185207135661997</v>
      </c>
      <c r="J46" s="2">
        <f t="shared" ref="J46:J60" si="24">25.59*G46</f>
        <v>92.866110000000006</v>
      </c>
      <c r="K46" s="749">
        <f t="shared" ref="K46:K60" si="25">L46/1185.13</f>
        <v>0.18418599647296074</v>
      </c>
      <c r="L46" s="2">
        <f t="shared" ref="L46:L60" si="26">G46*60.15</f>
        <v>218.28434999999999</v>
      </c>
      <c r="M46" s="728">
        <f t="shared" ref="M46:M60" si="27">O46-G46</f>
        <v>4.6189999999999998</v>
      </c>
      <c r="N46" s="2">
        <f t="shared" ref="N46:N60" si="28">25.59*M46</f>
        <v>118.20021</v>
      </c>
      <c r="O46" s="728">
        <v>8.2479999999999993</v>
      </c>
      <c r="P46" s="829">
        <f t="shared" ref="P46:P60" si="29">15.4*O46</f>
        <v>127.0192</v>
      </c>
      <c r="Q46" s="866">
        <f t="shared" ref="Q46:Q60" si="30">0.0104*D46</f>
        <v>0.31407999999999997</v>
      </c>
      <c r="R46" s="2">
        <f t="shared" ref="R46:R60" si="31">25.59*Q46</f>
        <v>8.037307199999999</v>
      </c>
      <c r="S46" s="2">
        <f t="shared" ref="S46:S60" si="32">15.4*Q46</f>
        <v>4.8368319999999994</v>
      </c>
      <c r="T46" s="2">
        <f t="shared" ref="T46:T60" si="33">68.16*C46</f>
        <v>136.32</v>
      </c>
      <c r="U46" s="284">
        <f>269.85*C46</f>
        <v>539.70000000000005</v>
      </c>
      <c r="V46" s="831">
        <f t="shared" si="19"/>
        <v>3.3306975999999997</v>
      </c>
      <c r="W46" s="167">
        <f t="shared" ref="W46:W59" si="34">2.89*V46</f>
        <v>9.6257160639999988</v>
      </c>
      <c r="X46" s="281"/>
      <c r="Y46" s="2">
        <f t="shared" si="20"/>
        <v>9.6257160639999988</v>
      </c>
      <c r="Z46" s="2">
        <f t="shared" si="21"/>
        <v>582.86</v>
      </c>
      <c r="AA46" s="2">
        <f t="shared" ref="AA46:AA60" si="35">I46+J46+L46+N46+P46+R46+S46+T46+U46+Y46+Z46+F46</f>
        <v>1891.9349323996621</v>
      </c>
      <c r="AB46" s="284">
        <v>64855.69</v>
      </c>
      <c r="AC46" s="284">
        <v>0</v>
      </c>
      <c r="AD46" s="753"/>
      <c r="AE46" s="284"/>
      <c r="AF46" s="2">
        <f t="shared" ref="AF46:AF60" si="36">AA46+AB46-AC46</f>
        <v>66747.62493239966</v>
      </c>
      <c r="AG46" s="848">
        <v>22</v>
      </c>
      <c r="AH46" s="157"/>
      <c r="AI46" s="157"/>
    </row>
    <row r="47" spans="1:35" x14ac:dyDescent="0.25">
      <c r="A47" s="735">
        <v>23</v>
      </c>
      <c r="B47" s="1">
        <v>2</v>
      </c>
      <c r="C47" s="1">
        <v>2</v>
      </c>
      <c r="D47" s="1">
        <v>45.8</v>
      </c>
      <c r="E47" s="786"/>
      <c r="F47" s="2"/>
      <c r="G47" s="975">
        <v>4.1900000000000004</v>
      </c>
      <c r="H47" s="786">
        <f t="shared" si="22"/>
        <v>6.9338314599999992E-2</v>
      </c>
      <c r="I47" s="2">
        <f t="shared" si="23"/>
        <v>82.174916781897991</v>
      </c>
      <c r="J47" s="2">
        <f t="shared" si="24"/>
        <v>107.22210000000001</v>
      </c>
      <c r="K47" s="749">
        <f t="shared" si="25"/>
        <v>0.21265894880730382</v>
      </c>
      <c r="L47" s="2">
        <f t="shared" si="26"/>
        <v>252.02850000000001</v>
      </c>
      <c r="M47" s="728">
        <f t="shared" si="27"/>
        <v>2.5199999999999996</v>
      </c>
      <c r="N47" s="2">
        <f t="shared" si="28"/>
        <v>64.486799999999988</v>
      </c>
      <c r="O47" s="728">
        <v>6.71</v>
      </c>
      <c r="P47" s="829">
        <f t="shared" si="29"/>
        <v>103.334</v>
      </c>
      <c r="Q47" s="866">
        <f t="shared" si="30"/>
        <v>0.47631999999999997</v>
      </c>
      <c r="R47" s="2">
        <f t="shared" si="31"/>
        <v>12.189028799999999</v>
      </c>
      <c r="S47" s="2">
        <f t="shared" si="32"/>
        <v>7.3353279999999996</v>
      </c>
      <c r="T47" s="2">
        <f t="shared" si="33"/>
        <v>136.32</v>
      </c>
      <c r="U47" s="284">
        <f>269.85*C47</f>
        <v>539.70000000000005</v>
      </c>
      <c r="V47" s="831">
        <f t="shared" si="19"/>
        <v>5.0511903999999994</v>
      </c>
      <c r="W47" s="167">
        <f t="shared" si="34"/>
        <v>14.597940255999999</v>
      </c>
      <c r="X47" s="281"/>
      <c r="Y47" s="2">
        <f t="shared" si="20"/>
        <v>14.597940255999999</v>
      </c>
      <c r="Z47" s="2">
        <f t="shared" si="21"/>
        <v>883.93999999999994</v>
      </c>
      <c r="AA47" s="2">
        <f t="shared" si="35"/>
        <v>2203.328613837898</v>
      </c>
      <c r="AB47" s="2">
        <v>2693.56</v>
      </c>
      <c r="AC47" s="284">
        <v>2800</v>
      </c>
      <c r="AD47" s="753">
        <v>124125</v>
      </c>
      <c r="AE47" s="284"/>
      <c r="AF47" s="2">
        <f t="shared" si="36"/>
        <v>2096.8886138378984</v>
      </c>
      <c r="AG47" s="849">
        <v>23</v>
      </c>
      <c r="AH47" s="17"/>
      <c r="AI47" s="17"/>
    </row>
    <row r="48" spans="1:35" x14ac:dyDescent="0.25">
      <c r="A48" s="735">
        <v>24</v>
      </c>
      <c r="B48" s="1">
        <v>1</v>
      </c>
      <c r="C48" s="1">
        <v>2</v>
      </c>
      <c r="D48" s="1">
        <v>46.3</v>
      </c>
      <c r="E48" s="786"/>
      <c r="F48" s="2"/>
      <c r="G48" s="975">
        <v>0.251</v>
      </c>
      <c r="H48" s="786">
        <f t="shared" si="22"/>
        <v>7.0095283099999989E-2</v>
      </c>
      <c r="I48" s="2">
        <f t="shared" si="23"/>
        <v>83.072022860302994</v>
      </c>
      <c r="J48" s="2">
        <f t="shared" si="24"/>
        <v>6.4230900000000002</v>
      </c>
      <c r="K48" s="749">
        <f t="shared" si="25"/>
        <v>1.2739235358146363E-2</v>
      </c>
      <c r="L48" s="2">
        <f t="shared" si="26"/>
        <v>15.09765</v>
      </c>
      <c r="M48" s="728">
        <f t="shared" si="27"/>
        <v>9.9280000000000008</v>
      </c>
      <c r="N48" s="2">
        <f t="shared" si="28"/>
        <v>254.05752000000001</v>
      </c>
      <c r="O48" s="728">
        <v>10.179</v>
      </c>
      <c r="P48" s="829">
        <f t="shared" si="29"/>
        <v>156.75660000000002</v>
      </c>
      <c r="Q48" s="866">
        <f t="shared" si="30"/>
        <v>0.48151999999999995</v>
      </c>
      <c r="R48" s="2">
        <f t="shared" si="31"/>
        <v>12.322096799999999</v>
      </c>
      <c r="S48" s="2">
        <f t="shared" si="32"/>
        <v>7.4154079999999993</v>
      </c>
      <c r="T48" s="2">
        <f t="shared" si="33"/>
        <v>136.32</v>
      </c>
      <c r="U48" s="284">
        <f>269.85*C48</f>
        <v>539.70000000000005</v>
      </c>
      <c r="V48" s="831">
        <f t="shared" si="19"/>
        <v>5.1063343999999997</v>
      </c>
      <c r="W48" s="167"/>
      <c r="X48" s="281">
        <f t="shared" ref="X48:X58" si="37">4.13*V48</f>
        <v>21.089161072</v>
      </c>
      <c r="Y48" s="2">
        <f t="shared" si="20"/>
        <v>21.089161072</v>
      </c>
      <c r="Z48" s="2">
        <f t="shared" si="21"/>
        <v>893.59</v>
      </c>
      <c r="AA48" s="2">
        <f t="shared" si="35"/>
        <v>2125.8435487323031</v>
      </c>
      <c r="AB48" s="2">
        <v>-27.17</v>
      </c>
      <c r="AC48" s="284">
        <v>0</v>
      </c>
      <c r="AD48" s="753"/>
      <c r="AE48" s="284"/>
      <c r="AF48" s="2">
        <f t="shared" si="36"/>
        <v>2098.6735487323031</v>
      </c>
      <c r="AG48" s="849">
        <v>24</v>
      </c>
      <c r="AH48" s="17"/>
      <c r="AI48" s="17"/>
    </row>
    <row r="49" spans="1:35" x14ac:dyDescent="0.25">
      <c r="A49" s="735">
        <v>25</v>
      </c>
      <c r="B49" s="1">
        <v>0</v>
      </c>
      <c r="C49" s="744">
        <v>2</v>
      </c>
      <c r="D49" s="1">
        <v>30.5</v>
      </c>
      <c r="E49" s="786"/>
      <c r="F49" s="2"/>
      <c r="G49" s="975">
        <v>0.05</v>
      </c>
      <c r="H49" s="786">
        <f t="shared" si="22"/>
        <v>4.6175078499999994E-2</v>
      </c>
      <c r="I49" s="2">
        <f t="shared" si="23"/>
        <v>54.723470782705</v>
      </c>
      <c r="J49" s="2">
        <f t="shared" si="24"/>
        <v>1.2795000000000001</v>
      </c>
      <c r="K49" s="749">
        <f t="shared" si="25"/>
        <v>2.5376962864833395E-3</v>
      </c>
      <c r="L49" s="2">
        <f t="shared" si="26"/>
        <v>3.0075000000000003</v>
      </c>
      <c r="M49" s="728">
        <f t="shared" si="27"/>
        <v>4.0640000000000001</v>
      </c>
      <c r="N49" s="2">
        <f t="shared" si="28"/>
        <v>103.99776</v>
      </c>
      <c r="O49" s="728">
        <v>4.1139999999999999</v>
      </c>
      <c r="P49" s="829">
        <f t="shared" si="29"/>
        <v>63.355600000000003</v>
      </c>
      <c r="Q49" s="866">
        <f t="shared" si="30"/>
        <v>0.31719999999999998</v>
      </c>
      <c r="R49" s="2">
        <f t="shared" si="31"/>
        <v>8.1171480000000003</v>
      </c>
      <c r="S49" s="2">
        <f t="shared" si="32"/>
        <v>4.8848799999999999</v>
      </c>
      <c r="T49" s="2">
        <f t="shared" si="33"/>
        <v>136.32</v>
      </c>
      <c r="U49" s="284">
        <f>269.85*C49</f>
        <v>539.70000000000005</v>
      </c>
      <c r="V49" s="831">
        <f t="shared" si="19"/>
        <v>3.3637839999999999</v>
      </c>
      <c r="W49" s="167"/>
      <c r="X49" s="281">
        <f t="shared" si="37"/>
        <v>13.892427919999999</v>
      </c>
      <c r="Y49" s="2">
        <f t="shared" si="20"/>
        <v>13.892427919999999</v>
      </c>
      <c r="Z49" s="2">
        <f t="shared" si="21"/>
        <v>588.65</v>
      </c>
      <c r="AA49" s="2">
        <f t="shared" si="35"/>
        <v>1517.928286702705</v>
      </c>
      <c r="AB49" s="2">
        <v>392.31</v>
      </c>
      <c r="AC49" s="284">
        <v>8000</v>
      </c>
      <c r="AD49" s="753" t="s">
        <v>270</v>
      </c>
      <c r="AE49" s="284"/>
      <c r="AF49" s="2">
        <f t="shared" si="36"/>
        <v>-6089.7617132972955</v>
      </c>
      <c r="AG49" s="848">
        <v>25</v>
      </c>
      <c r="AH49" s="17"/>
      <c r="AI49" s="17"/>
    </row>
    <row r="50" spans="1:35" x14ac:dyDescent="0.25">
      <c r="A50" s="737">
        <v>26</v>
      </c>
      <c r="B50" s="1">
        <v>4</v>
      </c>
      <c r="C50" s="1">
        <v>3</v>
      </c>
      <c r="D50" s="1">
        <v>45.1</v>
      </c>
      <c r="E50" s="786"/>
      <c r="F50" s="2"/>
      <c r="G50" s="975">
        <v>1.7609999999999999</v>
      </c>
      <c r="H50" s="786">
        <f t="shared" si="22"/>
        <v>6.8278558700000005E-2</v>
      </c>
      <c r="I50" s="2">
        <f t="shared" si="23"/>
        <v>80.918968272131011</v>
      </c>
      <c r="J50" s="2">
        <f t="shared" si="24"/>
        <v>45.063989999999997</v>
      </c>
      <c r="K50" s="749">
        <f t="shared" si="25"/>
        <v>8.9377663209943198E-2</v>
      </c>
      <c r="L50" s="2">
        <f t="shared" si="26"/>
        <v>105.92415</v>
      </c>
      <c r="M50" s="728">
        <f t="shared" si="27"/>
        <v>4.9569999999999999</v>
      </c>
      <c r="N50" s="2">
        <f t="shared" si="28"/>
        <v>126.84962999999999</v>
      </c>
      <c r="O50" s="728">
        <v>6.718</v>
      </c>
      <c r="P50" s="829">
        <f t="shared" si="29"/>
        <v>103.4572</v>
      </c>
      <c r="Q50" s="866">
        <f t="shared" si="30"/>
        <v>0.46904000000000001</v>
      </c>
      <c r="R50" s="2">
        <f t="shared" si="31"/>
        <v>12.002733600000001</v>
      </c>
      <c r="S50" s="2">
        <f t="shared" si="32"/>
        <v>7.2232160000000007</v>
      </c>
      <c r="T50" s="2">
        <f t="shared" si="33"/>
        <v>204.48</v>
      </c>
      <c r="U50" s="830">
        <v>0</v>
      </c>
      <c r="V50" s="831">
        <f t="shared" si="19"/>
        <v>4.9739887999999999</v>
      </c>
      <c r="W50" s="167">
        <f t="shared" si="34"/>
        <v>14.374827632000001</v>
      </c>
      <c r="X50" s="281"/>
      <c r="Y50" s="2">
        <f t="shared" si="20"/>
        <v>14.374827632000001</v>
      </c>
      <c r="Z50" s="2">
        <f t="shared" si="21"/>
        <v>870.43000000000006</v>
      </c>
      <c r="AA50" s="2">
        <f t="shared" si="35"/>
        <v>1570.7247155041309</v>
      </c>
      <c r="AB50" s="2">
        <v>156.72999999999999</v>
      </c>
      <c r="AC50" s="284">
        <v>3000</v>
      </c>
      <c r="AD50" s="753">
        <v>451519</v>
      </c>
      <c r="AE50" s="284"/>
      <c r="AF50" s="2">
        <f t="shared" si="36"/>
        <v>-1272.5452844958691</v>
      </c>
      <c r="AG50" s="850">
        <v>26</v>
      </c>
      <c r="AH50" s="17"/>
      <c r="AI50" s="17">
        <v>3</v>
      </c>
    </row>
    <row r="51" spans="1:35" x14ac:dyDescent="0.25">
      <c r="A51" s="735">
        <v>27</v>
      </c>
      <c r="B51" s="1">
        <v>1</v>
      </c>
      <c r="C51" s="1">
        <v>1</v>
      </c>
      <c r="D51" s="1">
        <v>45.6</v>
      </c>
      <c r="E51" s="786"/>
      <c r="F51" s="2"/>
      <c r="G51" s="975">
        <v>0.58699999999999997</v>
      </c>
      <c r="H51" s="786">
        <f t="shared" si="22"/>
        <v>6.9035527200000002E-2</v>
      </c>
      <c r="I51" s="2">
        <f t="shared" si="23"/>
        <v>81.816074350536013</v>
      </c>
      <c r="J51" s="2">
        <f t="shared" si="24"/>
        <v>15.021329999999999</v>
      </c>
      <c r="K51" s="749">
        <f t="shared" si="25"/>
        <v>2.9792554403314398E-2</v>
      </c>
      <c r="L51" s="2">
        <f t="shared" si="26"/>
        <v>35.308049999999994</v>
      </c>
      <c r="M51" s="728">
        <f t="shared" si="27"/>
        <v>0.96900000000000008</v>
      </c>
      <c r="N51" s="2">
        <f t="shared" si="28"/>
        <v>24.796710000000001</v>
      </c>
      <c r="O51" s="728">
        <v>1.556</v>
      </c>
      <c r="P51" s="829">
        <f t="shared" si="29"/>
        <v>23.962400000000002</v>
      </c>
      <c r="Q51" s="866">
        <f t="shared" si="30"/>
        <v>0.47423999999999999</v>
      </c>
      <c r="R51" s="2">
        <f t="shared" si="31"/>
        <v>12.135801600000001</v>
      </c>
      <c r="S51" s="2">
        <f t="shared" si="32"/>
        <v>7.3032960000000005</v>
      </c>
      <c r="T51" s="2">
        <f t="shared" si="33"/>
        <v>68.16</v>
      </c>
      <c r="U51" s="284">
        <f>269.85*C51</f>
        <v>269.85000000000002</v>
      </c>
      <c r="V51" s="831">
        <f t="shared" si="19"/>
        <v>5.0291328000000002</v>
      </c>
      <c r="W51" s="167">
        <f t="shared" si="34"/>
        <v>14.534193792000002</v>
      </c>
      <c r="X51" s="281"/>
      <c r="Y51" s="2">
        <f t="shared" si="20"/>
        <v>14.534193792000002</v>
      </c>
      <c r="Z51" s="2">
        <f t="shared" si="21"/>
        <v>880.08</v>
      </c>
      <c r="AA51" s="2">
        <f t="shared" si="35"/>
        <v>1432.9678557425359</v>
      </c>
      <c r="AB51" s="2">
        <v>1426.02</v>
      </c>
      <c r="AC51" s="284">
        <v>2500</v>
      </c>
      <c r="AD51" s="753">
        <v>97074</v>
      </c>
      <c r="AE51" s="284"/>
      <c r="AF51" s="2">
        <f t="shared" si="36"/>
        <v>358.98785574253588</v>
      </c>
      <c r="AG51" s="851">
        <v>27</v>
      </c>
      <c r="AH51" s="17"/>
      <c r="AI51" s="17"/>
    </row>
    <row r="52" spans="1:35" x14ac:dyDescent="0.25">
      <c r="A52" s="735">
        <v>28</v>
      </c>
      <c r="B52" s="1">
        <v>3</v>
      </c>
      <c r="C52" s="1">
        <v>1</v>
      </c>
      <c r="D52" s="1">
        <v>30.2</v>
      </c>
      <c r="E52" s="786"/>
      <c r="F52" s="2"/>
      <c r="G52" s="975">
        <v>3.2450000000000001</v>
      </c>
      <c r="H52" s="786">
        <f t="shared" si="22"/>
        <v>4.5720897399999995E-2</v>
      </c>
      <c r="I52" s="2">
        <f t="shared" si="23"/>
        <v>54.185207135661997</v>
      </c>
      <c r="J52" s="2">
        <f t="shared" si="24"/>
        <v>83.039550000000006</v>
      </c>
      <c r="K52" s="749">
        <f t="shared" si="25"/>
        <v>0.1646964889927687</v>
      </c>
      <c r="L52" s="2">
        <f t="shared" si="26"/>
        <v>195.18674999999999</v>
      </c>
      <c r="M52" s="728">
        <f t="shared" si="27"/>
        <v>3.5519999999999996</v>
      </c>
      <c r="N52" s="2">
        <f t="shared" si="28"/>
        <v>90.895679999999984</v>
      </c>
      <c r="O52" s="728">
        <v>6.7969999999999997</v>
      </c>
      <c r="P52" s="829">
        <f t="shared" si="29"/>
        <v>104.6738</v>
      </c>
      <c r="Q52" s="866">
        <f t="shared" si="30"/>
        <v>0.31407999999999997</v>
      </c>
      <c r="R52" s="2">
        <f t="shared" si="31"/>
        <v>8.037307199999999</v>
      </c>
      <c r="S52" s="2">
        <f t="shared" si="32"/>
        <v>4.8368319999999994</v>
      </c>
      <c r="T52" s="2">
        <f t="shared" si="33"/>
        <v>68.16</v>
      </c>
      <c r="U52" s="284">
        <f>269.85*C52</f>
        <v>269.85000000000002</v>
      </c>
      <c r="V52" s="831">
        <f t="shared" si="19"/>
        <v>3.3306975999999997</v>
      </c>
      <c r="W52" s="167">
        <f t="shared" si="34"/>
        <v>9.6257160639999988</v>
      </c>
      <c r="X52" s="281"/>
      <c r="Y52" s="2">
        <f t="shared" si="20"/>
        <v>9.6257160639999988</v>
      </c>
      <c r="Z52" s="2">
        <f t="shared" si="21"/>
        <v>582.86</v>
      </c>
      <c r="AA52" s="2">
        <f t="shared" si="35"/>
        <v>1471.3508423996618</v>
      </c>
      <c r="AB52" s="2">
        <v>88749.7</v>
      </c>
      <c r="AC52" s="284">
        <v>0</v>
      </c>
      <c r="AD52" s="753"/>
      <c r="AE52" s="284"/>
      <c r="AF52" s="2">
        <f t="shared" si="36"/>
        <v>90221.050842399665</v>
      </c>
      <c r="AG52" s="851">
        <v>28</v>
      </c>
      <c r="AH52" s="17"/>
      <c r="AI52" s="17"/>
    </row>
    <row r="53" spans="1:35" x14ac:dyDescent="0.25">
      <c r="A53" s="735">
        <v>29</v>
      </c>
      <c r="B53" s="1">
        <v>1</v>
      </c>
      <c r="C53" s="1">
        <v>2</v>
      </c>
      <c r="D53" s="1">
        <v>45.4</v>
      </c>
      <c r="E53" s="786"/>
      <c r="F53" s="2"/>
      <c r="G53" s="975">
        <v>3.7170000000000001</v>
      </c>
      <c r="H53" s="786">
        <f t="shared" si="22"/>
        <v>6.8732739799999998E-2</v>
      </c>
      <c r="I53" s="2">
        <f t="shared" si="23"/>
        <v>81.457231919174006</v>
      </c>
      <c r="J53" s="2">
        <f t="shared" si="24"/>
        <v>95.118030000000005</v>
      </c>
      <c r="K53" s="749">
        <f t="shared" si="25"/>
        <v>0.18865234193717142</v>
      </c>
      <c r="L53" s="2">
        <f t="shared" si="26"/>
        <v>223.57755</v>
      </c>
      <c r="M53" s="728">
        <f t="shared" si="27"/>
        <v>4.3010000000000002</v>
      </c>
      <c r="N53" s="2">
        <f t="shared" si="28"/>
        <v>110.06259</v>
      </c>
      <c r="O53" s="728">
        <v>8.0180000000000007</v>
      </c>
      <c r="P53" s="829">
        <f t="shared" si="29"/>
        <v>123.47720000000001</v>
      </c>
      <c r="Q53" s="866">
        <f t="shared" si="30"/>
        <v>0.47215999999999997</v>
      </c>
      <c r="R53" s="2">
        <f t="shared" si="31"/>
        <v>12.082574399999999</v>
      </c>
      <c r="S53" s="2">
        <f t="shared" si="32"/>
        <v>7.2712639999999995</v>
      </c>
      <c r="T53" s="2">
        <f t="shared" si="33"/>
        <v>136.32</v>
      </c>
      <c r="U53" s="284">
        <v>539.70000000000005</v>
      </c>
      <c r="V53" s="831">
        <f t="shared" si="19"/>
        <v>5.0070752000000001</v>
      </c>
      <c r="W53" s="167"/>
      <c r="X53" s="281">
        <f t="shared" si="37"/>
        <v>20.679220575999999</v>
      </c>
      <c r="Y53" s="2">
        <f t="shared" si="20"/>
        <v>20.679220575999999</v>
      </c>
      <c r="Z53" s="2">
        <f t="shared" si="21"/>
        <v>876.22</v>
      </c>
      <c r="AA53" s="2">
        <f t="shared" si="35"/>
        <v>2225.9656608951741</v>
      </c>
      <c r="AB53" s="2">
        <v>76248.11</v>
      </c>
      <c r="AC53" s="284">
        <v>5000</v>
      </c>
      <c r="AD53" s="753">
        <v>189137</v>
      </c>
      <c r="AE53" s="284"/>
      <c r="AF53" s="2">
        <f t="shared" si="36"/>
        <v>73474.075660895178</v>
      </c>
      <c r="AG53" s="851">
        <v>29</v>
      </c>
      <c r="AH53" s="17"/>
      <c r="AI53" s="17"/>
    </row>
    <row r="54" spans="1:35" x14ac:dyDescent="0.25">
      <c r="A54" s="737">
        <v>30</v>
      </c>
      <c r="B54" s="1">
        <v>2</v>
      </c>
      <c r="C54" s="1">
        <v>2</v>
      </c>
      <c r="D54" s="1">
        <v>46</v>
      </c>
      <c r="E54" s="786"/>
      <c r="F54" s="2"/>
      <c r="G54" s="975">
        <v>1.046</v>
      </c>
      <c r="H54" s="786">
        <f t="shared" si="22"/>
        <v>6.9641101999999996E-2</v>
      </c>
      <c r="I54" s="2">
        <f t="shared" si="23"/>
        <v>82.533759213259998</v>
      </c>
      <c r="J54" s="2">
        <f t="shared" si="24"/>
        <v>26.767140000000001</v>
      </c>
      <c r="K54" s="749">
        <f t="shared" si="25"/>
        <v>5.3088606313231451E-2</v>
      </c>
      <c r="L54" s="2">
        <f t="shared" si="26"/>
        <v>62.916899999999998</v>
      </c>
      <c r="M54" s="728">
        <f t="shared" si="27"/>
        <v>2.8070000000000004</v>
      </c>
      <c r="N54" s="2">
        <f t="shared" si="28"/>
        <v>71.831130000000016</v>
      </c>
      <c r="O54" s="728">
        <v>3.8530000000000002</v>
      </c>
      <c r="P54" s="829">
        <f t="shared" si="29"/>
        <v>59.336200000000005</v>
      </c>
      <c r="Q54" s="866">
        <f t="shared" si="30"/>
        <v>0.47839999999999999</v>
      </c>
      <c r="R54" s="2">
        <f t="shared" si="31"/>
        <v>12.242255999999999</v>
      </c>
      <c r="S54" s="2">
        <f t="shared" si="32"/>
        <v>7.3673599999999997</v>
      </c>
      <c r="T54" s="2">
        <f t="shared" si="33"/>
        <v>136.32</v>
      </c>
      <c r="U54" s="741">
        <v>0</v>
      </c>
      <c r="V54" s="831">
        <f t="shared" si="19"/>
        <v>5.0732479999999995</v>
      </c>
      <c r="W54" s="167">
        <f t="shared" si="34"/>
        <v>14.661686719999999</v>
      </c>
      <c r="X54" s="281"/>
      <c r="Y54" s="2">
        <f t="shared" si="20"/>
        <v>14.661686719999999</v>
      </c>
      <c r="Z54" s="2">
        <f t="shared" si="21"/>
        <v>887.80000000000007</v>
      </c>
      <c r="AA54" s="2">
        <f t="shared" si="35"/>
        <v>1361.77643193326</v>
      </c>
      <c r="AB54" s="2">
        <v>-354.02</v>
      </c>
      <c r="AC54" s="284">
        <v>3000</v>
      </c>
      <c r="AD54" s="753">
        <v>25729</v>
      </c>
      <c r="AE54" s="284"/>
      <c r="AF54" s="2">
        <f t="shared" si="36"/>
        <v>-1992.24356806674</v>
      </c>
      <c r="AG54" s="850">
        <v>30</v>
      </c>
      <c r="AH54" s="17"/>
      <c r="AI54" s="17">
        <v>2</v>
      </c>
    </row>
    <row r="55" spans="1:35" x14ac:dyDescent="0.25">
      <c r="A55" s="735">
        <v>31</v>
      </c>
      <c r="B55" s="1">
        <v>0</v>
      </c>
      <c r="C55" s="744">
        <v>2</v>
      </c>
      <c r="D55" s="1">
        <v>30.6</v>
      </c>
      <c r="E55" s="786"/>
      <c r="F55" s="2"/>
      <c r="G55" s="975">
        <v>1.4770000000000001</v>
      </c>
      <c r="H55" s="786">
        <f t="shared" si="22"/>
        <v>4.6326472200000003E-2</v>
      </c>
      <c r="I55" s="2">
        <f t="shared" si="23"/>
        <v>54.902891998386011</v>
      </c>
      <c r="J55" s="2">
        <f t="shared" si="24"/>
        <v>37.796430000000001</v>
      </c>
      <c r="K55" s="749">
        <f t="shared" si="25"/>
        <v>7.4963548302717842E-2</v>
      </c>
      <c r="L55" s="2">
        <f t="shared" si="26"/>
        <v>88.841549999999998</v>
      </c>
      <c r="M55" s="728">
        <f t="shared" si="27"/>
        <v>4.1029999999999998</v>
      </c>
      <c r="N55" s="2">
        <f t="shared" si="28"/>
        <v>104.99576999999999</v>
      </c>
      <c r="O55" s="728">
        <v>5.58</v>
      </c>
      <c r="P55" s="829">
        <f t="shared" si="29"/>
        <v>85.932000000000002</v>
      </c>
      <c r="Q55" s="866">
        <f t="shared" si="30"/>
        <v>0.31824000000000002</v>
      </c>
      <c r="R55" s="2">
        <f t="shared" si="31"/>
        <v>8.1437616000000013</v>
      </c>
      <c r="S55" s="2">
        <f t="shared" si="32"/>
        <v>4.9008960000000004</v>
      </c>
      <c r="T55" s="2">
        <f t="shared" si="33"/>
        <v>136.32</v>
      </c>
      <c r="U55" s="284">
        <f>269.85*C55</f>
        <v>539.70000000000005</v>
      </c>
      <c r="V55" s="831">
        <f t="shared" si="19"/>
        <v>3.3748127999999999</v>
      </c>
      <c r="W55" s="167"/>
      <c r="X55" s="281">
        <f t="shared" si="37"/>
        <v>13.937976863999999</v>
      </c>
      <c r="Y55" s="2">
        <f t="shared" si="20"/>
        <v>13.937976863999999</v>
      </c>
      <c r="Z55" s="2">
        <f t="shared" si="21"/>
        <v>590.58000000000004</v>
      </c>
      <c r="AA55" s="2">
        <f t="shared" si="35"/>
        <v>1666.0512764623859</v>
      </c>
      <c r="AB55" s="2">
        <v>4407.88</v>
      </c>
      <c r="AC55" s="284">
        <v>2343</v>
      </c>
      <c r="AD55" s="753">
        <v>12424</v>
      </c>
      <c r="AE55" s="284"/>
      <c r="AF55" s="2">
        <f t="shared" si="36"/>
        <v>3730.9312764623864</v>
      </c>
      <c r="AG55" s="852">
        <v>31</v>
      </c>
      <c r="AH55" s="17"/>
      <c r="AI55" s="17"/>
    </row>
    <row r="56" spans="1:35" x14ac:dyDescent="0.25">
      <c r="A56" s="738">
        <v>32</v>
      </c>
      <c r="B56" s="1">
        <v>0</v>
      </c>
      <c r="C56" s="1">
        <v>3</v>
      </c>
      <c r="D56" s="1">
        <v>45</v>
      </c>
      <c r="E56" s="786"/>
      <c r="F56" s="2"/>
      <c r="G56" s="975">
        <v>3.65</v>
      </c>
      <c r="H56" s="786">
        <f t="shared" si="22"/>
        <v>6.812716499999999E-2</v>
      </c>
      <c r="I56" s="2">
        <f t="shared" si="23"/>
        <v>80.739547056449993</v>
      </c>
      <c r="J56" s="2">
        <f t="shared" si="24"/>
        <v>93.403499999999994</v>
      </c>
      <c r="K56" s="749">
        <f t="shared" si="25"/>
        <v>0.18525182891328373</v>
      </c>
      <c r="L56" s="2">
        <f t="shared" si="26"/>
        <v>219.54749999999999</v>
      </c>
      <c r="M56" s="728">
        <f t="shared" si="27"/>
        <v>5.59</v>
      </c>
      <c r="N56" s="2">
        <f t="shared" si="28"/>
        <v>143.04810000000001</v>
      </c>
      <c r="O56" s="728">
        <v>9.24</v>
      </c>
      <c r="P56" s="829">
        <f t="shared" si="29"/>
        <v>142.29600000000002</v>
      </c>
      <c r="Q56" s="866">
        <f t="shared" si="30"/>
        <v>0.46799999999999997</v>
      </c>
      <c r="R56" s="2">
        <f t="shared" si="31"/>
        <v>11.97612</v>
      </c>
      <c r="S56" s="2">
        <f t="shared" si="32"/>
        <v>7.2071999999999994</v>
      </c>
      <c r="T56" s="2">
        <f t="shared" si="33"/>
        <v>204.48</v>
      </c>
      <c r="U56" s="394">
        <v>82.53</v>
      </c>
      <c r="V56" s="831">
        <f t="shared" si="19"/>
        <v>4.9629599999999998</v>
      </c>
      <c r="W56" s="167"/>
      <c r="X56" s="281">
        <f t="shared" si="37"/>
        <v>20.497024799999998</v>
      </c>
      <c r="Y56" s="2">
        <f t="shared" si="20"/>
        <v>20.497024799999998</v>
      </c>
      <c r="Z56" s="2">
        <f t="shared" si="21"/>
        <v>868.5</v>
      </c>
      <c r="AA56" s="2">
        <f t="shared" si="35"/>
        <v>1874.2249918564498</v>
      </c>
      <c r="AB56" s="2">
        <v>2379.04</v>
      </c>
      <c r="AC56" s="284">
        <v>2380</v>
      </c>
      <c r="AD56" s="753">
        <v>8860</v>
      </c>
      <c r="AE56" s="284"/>
      <c r="AF56" s="2">
        <f t="shared" si="36"/>
        <v>1873.2649918564493</v>
      </c>
      <c r="AG56" s="853">
        <v>32</v>
      </c>
      <c r="AH56" s="17">
        <v>2</v>
      </c>
      <c r="AI56" s="17"/>
    </row>
    <row r="57" spans="1:35" x14ac:dyDescent="0.25">
      <c r="A57" s="738">
        <v>33</v>
      </c>
      <c r="B57" s="1">
        <v>2</v>
      </c>
      <c r="C57" s="1">
        <v>2</v>
      </c>
      <c r="D57" s="1">
        <v>45.3</v>
      </c>
      <c r="E57" s="786"/>
      <c r="F57" s="2"/>
      <c r="G57" s="975">
        <v>0.40600000000000003</v>
      </c>
      <c r="H57" s="786">
        <f t="shared" si="22"/>
        <v>6.8581346099999996E-2</v>
      </c>
      <c r="I57" s="2">
        <f t="shared" si="23"/>
        <v>81.277810703493003</v>
      </c>
      <c r="J57" s="2">
        <f t="shared" si="24"/>
        <v>10.38954</v>
      </c>
      <c r="K57" s="749">
        <f t="shared" si="25"/>
        <v>2.0606093846244712E-2</v>
      </c>
      <c r="L57" s="2">
        <f t="shared" si="26"/>
        <v>24.4209</v>
      </c>
      <c r="M57" s="728">
        <f t="shared" si="27"/>
        <v>1.1219999999999999</v>
      </c>
      <c r="N57" s="2">
        <f t="shared" si="28"/>
        <v>28.711979999999997</v>
      </c>
      <c r="O57" s="728">
        <v>1.528</v>
      </c>
      <c r="P57" s="829">
        <f t="shared" si="29"/>
        <v>23.531200000000002</v>
      </c>
      <c r="Q57" s="866">
        <f t="shared" si="30"/>
        <v>0.47111999999999993</v>
      </c>
      <c r="R57" s="2">
        <f t="shared" si="31"/>
        <v>12.055960799999998</v>
      </c>
      <c r="S57" s="2">
        <f t="shared" si="32"/>
        <v>7.255247999999999</v>
      </c>
      <c r="T57" s="2">
        <f t="shared" si="33"/>
        <v>136.32</v>
      </c>
      <c r="U57" s="394">
        <v>19.02</v>
      </c>
      <c r="V57" s="831">
        <f t="shared" si="19"/>
        <v>4.9960464</v>
      </c>
      <c r="W57" s="167">
        <f t="shared" si="34"/>
        <v>14.438574096</v>
      </c>
      <c r="X57" s="281"/>
      <c r="Y57" s="2">
        <f t="shared" si="20"/>
        <v>14.438574096</v>
      </c>
      <c r="Z57" s="2">
        <f t="shared" si="21"/>
        <v>874.29</v>
      </c>
      <c r="AA57" s="2">
        <f t="shared" si="35"/>
        <v>1231.711213599493</v>
      </c>
      <c r="AB57" s="2">
        <v>2172.7800000000002</v>
      </c>
      <c r="AC57" s="284">
        <v>3000</v>
      </c>
      <c r="AD57" s="753">
        <v>16685</v>
      </c>
      <c r="AE57" s="284"/>
      <c r="AF57" s="2">
        <f t="shared" si="36"/>
        <v>404.49121359949322</v>
      </c>
      <c r="AG57" s="853">
        <v>33</v>
      </c>
      <c r="AH57" s="17">
        <v>2</v>
      </c>
      <c r="AI57" s="17"/>
    </row>
    <row r="58" spans="1:35" x14ac:dyDescent="0.25">
      <c r="A58" s="738">
        <v>34</v>
      </c>
      <c r="B58" s="1">
        <v>1</v>
      </c>
      <c r="C58" s="1">
        <v>2</v>
      </c>
      <c r="D58" s="1">
        <v>30.1</v>
      </c>
      <c r="E58" s="786"/>
      <c r="F58" s="2"/>
      <c r="G58" s="975">
        <v>2.94</v>
      </c>
      <c r="H58" s="786">
        <f t="shared" si="22"/>
        <v>4.55695037E-2</v>
      </c>
      <c r="I58" s="2">
        <f t="shared" si="23"/>
        <v>54.005785919981008</v>
      </c>
      <c r="J58" s="2">
        <f t="shared" si="24"/>
        <v>75.2346</v>
      </c>
      <c r="K58" s="749">
        <f t="shared" si="25"/>
        <v>0.14921654164522033</v>
      </c>
      <c r="L58" s="2">
        <f t="shared" si="26"/>
        <v>176.84099999999998</v>
      </c>
      <c r="M58" s="728">
        <f t="shared" si="27"/>
        <v>5.67</v>
      </c>
      <c r="N58" s="2">
        <f t="shared" si="28"/>
        <v>145.09530000000001</v>
      </c>
      <c r="O58" s="728">
        <v>8.61</v>
      </c>
      <c r="P58" s="829">
        <f t="shared" si="29"/>
        <v>132.59399999999999</v>
      </c>
      <c r="Q58" s="866">
        <f t="shared" si="30"/>
        <v>0.31303999999999998</v>
      </c>
      <c r="R58" s="2">
        <f t="shared" si="31"/>
        <v>8.0106935999999997</v>
      </c>
      <c r="S58" s="2">
        <f t="shared" si="32"/>
        <v>4.8208159999999998</v>
      </c>
      <c r="T58" s="2">
        <f t="shared" si="33"/>
        <v>136.32</v>
      </c>
      <c r="U58" s="394">
        <v>105.08</v>
      </c>
      <c r="V58" s="831">
        <f t="shared" si="19"/>
        <v>3.3196688000000001</v>
      </c>
      <c r="W58" s="167"/>
      <c r="X58" s="281">
        <f t="shared" si="37"/>
        <v>13.710232144000001</v>
      </c>
      <c r="Y58" s="2">
        <f t="shared" si="20"/>
        <v>13.710232144000001</v>
      </c>
      <c r="Z58" s="2">
        <f t="shared" si="21"/>
        <v>580.93000000000006</v>
      </c>
      <c r="AA58" s="2">
        <f t="shared" si="35"/>
        <v>1432.6424276639809</v>
      </c>
      <c r="AB58" s="2">
        <v>1491.64</v>
      </c>
      <c r="AC58" s="284">
        <v>1500</v>
      </c>
      <c r="AD58" s="753">
        <v>66417</v>
      </c>
      <c r="AE58" s="284"/>
      <c r="AF58" s="2">
        <f t="shared" si="36"/>
        <v>1424.2824276639813</v>
      </c>
      <c r="AG58" s="853">
        <v>34</v>
      </c>
      <c r="AH58" s="17">
        <v>2</v>
      </c>
      <c r="AI58" s="17"/>
    </row>
    <row r="59" spans="1:35" ht="15.75" thickBot="1" x14ac:dyDescent="0.3">
      <c r="A59" s="737">
        <v>35</v>
      </c>
      <c r="B59" s="419">
        <v>3</v>
      </c>
      <c r="C59" s="419">
        <v>0</v>
      </c>
      <c r="D59" s="419">
        <v>45.2</v>
      </c>
      <c r="E59" s="867"/>
      <c r="F59" s="302"/>
      <c r="G59" s="976">
        <v>0</v>
      </c>
      <c r="H59" s="867">
        <f t="shared" si="22"/>
        <v>6.8429952400000008E-2</v>
      </c>
      <c r="I59" s="2">
        <f t="shared" si="23"/>
        <v>81.098389487812014</v>
      </c>
      <c r="J59" s="302">
        <f t="shared" si="24"/>
        <v>0</v>
      </c>
      <c r="K59" s="781">
        <f t="shared" si="25"/>
        <v>0</v>
      </c>
      <c r="L59" s="302">
        <f t="shared" si="26"/>
        <v>0</v>
      </c>
      <c r="M59" s="882">
        <f t="shared" si="27"/>
        <v>0</v>
      </c>
      <c r="N59" s="302">
        <f t="shared" si="28"/>
        <v>0</v>
      </c>
      <c r="O59" s="882">
        <v>0</v>
      </c>
      <c r="P59" s="838">
        <f t="shared" si="29"/>
        <v>0</v>
      </c>
      <c r="Q59" s="937">
        <f t="shared" si="30"/>
        <v>0.47008</v>
      </c>
      <c r="R59" s="302">
        <f t="shared" si="31"/>
        <v>12.0293472</v>
      </c>
      <c r="S59" s="302">
        <f t="shared" si="32"/>
        <v>7.2392320000000003</v>
      </c>
      <c r="T59" s="302">
        <f t="shared" si="33"/>
        <v>0</v>
      </c>
      <c r="U59" s="884">
        <v>0</v>
      </c>
      <c r="V59" s="831">
        <f t="shared" si="19"/>
        <v>4.9850175999999999</v>
      </c>
      <c r="W59" s="167">
        <f t="shared" si="34"/>
        <v>14.406700864000001</v>
      </c>
      <c r="X59" s="281"/>
      <c r="Y59" s="302">
        <f t="shared" si="20"/>
        <v>14.406700864000001</v>
      </c>
      <c r="Z59" s="302">
        <f t="shared" si="21"/>
        <v>872.36000000000013</v>
      </c>
      <c r="AA59" s="302">
        <f t="shared" si="35"/>
        <v>987.13366955181209</v>
      </c>
      <c r="AB59" s="302">
        <v>6265.27</v>
      </c>
      <c r="AC59" s="756">
        <v>4331</v>
      </c>
      <c r="AD59" s="792">
        <v>6398</v>
      </c>
      <c r="AE59" s="756"/>
      <c r="AF59" s="302">
        <f t="shared" si="36"/>
        <v>2921.4036695518125</v>
      </c>
      <c r="AG59" s="854">
        <v>35</v>
      </c>
      <c r="AH59" s="17"/>
      <c r="AI59" s="17"/>
    </row>
    <row r="60" spans="1:35" ht="15.75" thickBot="1" x14ac:dyDescent="0.3">
      <c r="A60" s="455"/>
      <c r="B60" s="411">
        <f>SUM(B45:B59)</f>
        <v>22</v>
      </c>
      <c r="C60" s="652">
        <f>SUM(C45:C59)</f>
        <v>26</v>
      </c>
      <c r="D60" s="652">
        <f>SUM(D45:D59)</f>
        <v>607.6</v>
      </c>
      <c r="E60" s="879"/>
      <c r="F60" s="768"/>
      <c r="G60" s="841">
        <f>SUM(G45:G59)</f>
        <v>26.948999999999998</v>
      </c>
      <c r="H60" s="868">
        <f t="shared" si="22"/>
        <v>0.91986812119999994</v>
      </c>
      <c r="I60" s="766">
        <f>SUM(I45:I59)</f>
        <v>1090.1633064777561</v>
      </c>
      <c r="J60" s="964">
        <f t="shared" si="24"/>
        <v>689.62491</v>
      </c>
      <c r="K60" s="977">
        <f t="shared" si="25"/>
        <v>1.36776754448879</v>
      </c>
      <c r="L60" s="337">
        <f t="shared" si="26"/>
        <v>1620.9823499999998</v>
      </c>
      <c r="M60" s="958">
        <f t="shared" si="27"/>
        <v>54.201999999999998</v>
      </c>
      <c r="N60" s="337">
        <f t="shared" si="28"/>
        <v>1387.02918</v>
      </c>
      <c r="O60" s="952">
        <f>SUM(O45:O59)</f>
        <v>81.150999999999996</v>
      </c>
      <c r="P60" s="953">
        <f t="shared" si="29"/>
        <v>1249.7254</v>
      </c>
      <c r="Q60" s="956">
        <f t="shared" si="30"/>
        <v>6.3190400000000002</v>
      </c>
      <c r="R60" s="337">
        <f t="shared" si="31"/>
        <v>161.70423360000001</v>
      </c>
      <c r="S60" s="337">
        <f t="shared" si="32"/>
        <v>97.313216000000011</v>
      </c>
      <c r="T60" s="337">
        <f t="shared" si="33"/>
        <v>1772.1599999999999</v>
      </c>
      <c r="U60" s="844">
        <f>SUM(U45:U59)</f>
        <v>3984.5299999999997</v>
      </c>
      <c r="V60" s="939">
        <f>SUM(V45:V59)</f>
        <v>67.010988800000007</v>
      </c>
      <c r="W60" s="1012">
        <f>SUM(W45:W59)</f>
        <v>106.265355488</v>
      </c>
      <c r="X60" s="886">
        <f>SUM(X45:X59)</f>
        <v>124.89520444799999</v>
      </c>
      <c r="Y60" s="768">
        <f t="shared" si="20"/>
        <v>231.16055993599997</v>
      </c>
      <c r="Z60" s="767">
        <f t="shared" si="21"/>
        <v>11726.68</v>
      </c>
      <c r="AA60" s="337">
        <f t="shared" si="35"/>
        <v>24011.073156013757</v>
      </c>
      <c r="AB60" s="718">
        <f>SUM(AB45:AB59)</f>
        <v>262310.02</v>
      </c>
      <c r="AC60" s="840">
        <f>SUM(AC45:AC59)</f>
        <v>37854</v>
      </c>
      <c r="AD60" s="940"/>
      <c r="AE60" s="1019"/>
      <c r="AF60" s="337">
        <f t="shared" si="36"/>
        <v>248467.09315601375</v>
      </c>
      <c r="AG60" s="717"/>
      <c r="AH60" s="17">
        <f>SUM(AH45:AH59)</f>
        <v>6</v>
      </c>
      <c r="AI60" s="153">
        <f>SUM(AI45:AI59)</f>
        <v>5</v>
      </c>
    </row>
    <row r="61" spans="1:35" x14ac:dyDescent="0.25">
      <c r="A61" s="63"/>
      <c r="B61" s="63"/>
      <c r="C61" s="63"/>
      <c r="D61" s="63"/>
      <c r="E61" s="63"/>
      <c r="F61" s="221"/>
      <c r="G61" s="29"/>
      <c r="H61" s="63"/>
      <c r="I61" s="63"/>
      <c r="J61" s="63"/>
      <c r="K61" s="63"/>
      <c r="L61" s="63"/>
      <c r="M61" s="74"/>
      <c r="N61" s="74"/>
      <c r="O61" s="74"/>
      <c r="P61" s="832"/>
      <c r="Q61" s="74"/>
      <c r="R61" s="90"/>
      <c r="S61" s="90"/>
      <c r="T61" s="29"/>
      <c r="U61" s="63"/>
      <c r="V61" s="63"/>
      <c r="W61" s="63"/>
      <c r="X61" s="63"/>
      <c r="Y61" s="63"/>
      <c r="Z61" s="63"/>
      <c r="AA61" s="63"/>
      <c r="AB61" s="68"/>
      <c r="AC61" s="63" t="s">
        <v>19</v>
      </c>
      <c r="AD61" s="63"/>
      <c r="AE61" s="63"/>
      <c r="AF61" s="63"/>
      <c r="AG61" s="63"/>
    </row>
    <row r="62" spans="1:35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4"/>
      <c r="N62" s="981"/>
      <c r="O62" s="74"/>
      <c r="P62" s="832"/>
      <c r="Q62" s="74"/>
      <c r="R62" s="90"/>
      <c r="S62" s="90"/>
      <c r="T62" s="29"/>
      <c r="U62" s="63"/>
      <c r="V62" s="63"/>
      <c r="W62" s="63"/>
      <c r="X62" s="63"/>
      <c r="Y62" s="63"/>
      <c r="Z62" s="63"/>
      <c r="AA62" s="63"/>
      <c r="AB62" s="69"/>
      <c r="AC62" s="70" t="s">
        <v>20</v>
      </c>
      <c r="AD62" s="70"/>
      <c r="AE62" s="70"/>
      <c r="AF62" s="70"/>
      <c r="AG62" s="63"/>
    </row>
    <row r="63" spans="1:35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90"/>
      <c r="N63" s="90"/>
      <c r="O63" s="90"/>
      <c r="P63" s="832"/>
      <c r="Q63" s="90"/>
      <c r="R63" s="90"/>
      <c r="S63" s="90"/>
      <c r="T63" s="97"/>
      <c r="U63" s="63"/>
      <c r="V63" s="63"/>
      <c r="W63" s="63"/>
      <c r="X63" s="63"/>
      <c r="Y63" s="63"/>
      <c r="Z63" s="63"/>
      <c r="AA63" s="63"/>
      <c r="AB63" s="71"/>
      <c r="AC63" s="439" t="s">
        <v>164</v>
      </c>
      <c r="AD63" s="439"/>
      <c r="AE63" s="439"/>
      <c r="AF63" s="439" t="s">
        <v>263</v>
      </c>
      <c r="AG63" s="63"/>
    </row>
    <row r="64" spans="1:35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832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:35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832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:35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:35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:35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5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</row>
    <row r="70" spans="1:35" x14ac:dyDescent="0.25">
      <c r="A70" s="74"/>
      <c r="B70" s="74"/>
      <c r="C70" s="74"/>
      <c r="D70" s="74"/>
      <c r="E70" s="74"/>
      <c r="F70" s="63"/>
      <c r="G70" s="6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</row>
    <row r="71" spans="1:35" ht="15.75" thickBot="1" x14ac:dyDescent="0.3">
      <c r="A71" s="16"/>
      <c r="B71" s="16"/>
      <c r="C71" s="16"/>
      <c r="D71" s="16"/>
      <c r="E71" s="455"/>
      <c r="F71" s="16"/>
      <c r="G71" s="16"/>
      <c r="H71" s="455"/>
      <c r="I71" s="16"/>
      <c r="J71" s="16"/>
      <c r="K71" s="16"/>
      <c r="L71" s="16"/>
      <c r="M71" s="28" t="s">
        <v>40</v>
      </c>
      <c r="N71" s="28"/>
      <c r="O71" s="28"/>
      <c r="P71" s="28"/>
      <c r="Q71" s="28"/>
      <c r="R71" s="28" t="s">
        <v>247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5" ht="15.75" thickBot="1" x14ac:dyDescent="0.3">
      <c r="A72" s="410"/>
      <c r="B72" s="800"/>
      <c r="C72" s="800"/>
      <c r="D72" s="931"/>
      <c r="E72" s="932" t="s">
        <v>252</v>
      </c>
      <c r="F72" s="933"/>
      <c r="G72" s="934"/>
      <c r="H72" s="931" t="s">
        <v>252</v>
      </c>
      <c r="I72" s="800"/>
      <c r="J72" s="800"/>
      <c r="K72" s="800"/>
      <c r="L72" s="800"/>
      <c r="M72" s="800"/>
      <c r="N72" s="931" t="s">
        <v>252</v>
      </c>
      <c r="O72" s="931"/>
      <c r="P72" s="801" t="s">
        <v>12</v>
      </c>
      <c r="Q72" s="931">
        <v>1.03E-2</v>
      </c>
      <c r="R72" s="800"/>
      <c r="S72" s="800"/>
      <c r="T72" s="800"/>
      <c r="U72" s="800"/>
      <c r="V72" s="800"/>
      <c r="W72" s="800"/>
      <c r="X72" s="800"/>
      <c r="Y72" s="800"/>
      <c r="Z72" s="800"/>
      <c r="AA72" s="800"/>
      <c r="AB72" s="802"/>
      <c r="AC72" s="800"/>
      <c r="AD72" s="800"/>
      <c r="AE72" s="803"/>
      <c r="AF72" s="800"/>
      <c r="AG72" s="800"/>
      <c r="AH72" s="804"/>
      <c r="AI72" s="805"/>
    </row>
    <row r="73" spans="1:35" ht="15.75" thickBot="1" x14ac:dyDescent="0.3">
      <c r="A73" s="935"/>
      <c r="B73" s="31"/>
      <c r="C73" s="31"/>
      <c r="D73" s="31"/>
      <c r="E73" s="936">
        <v>1185.1300000000001</v>
      </c>
      <c r="F73" s="808" t="s">
        <v>12</v>
      </c>
      <c r="G73" s="809" t="s">
        <v>250</v>
      </c>
      <c r="H73" s="784">
        <v>1185.1300000000001</v>
      </c>
      <c r="I73" s="809" t="s">
        <v>12</v>
      </c>
      <c r="J73" s="809" t="s">
        <v>12</v>
      </c>
      <c r="K73" s="809"/>
      <c r="L73" s="809" t="s">
        <v>12</v>
      </c>
      <c r="M73" s="865" t="s">
        <v>217</v>
      </c>
      <c r="N73" s="783">
        <v>25.59</v>
      </c>
      <c r="O73" s="783" t="s">
        <v>161</v>
      </c>
      <c r="P73" s="809" t="s">
        <v>257</v>
      </c>
      <c r="Q73" s="788" t="s">
        <v>248</v>
      </c>
      <c r="R73" s="791" t="s">
        <v>12</v>
      </c>
      <c r="S73" s="789" t="s">
        <v>12</v>
      </c>
      <c r="T73" s="790">
        <v>68.16</v>
      </c>
      <c r="U73" s="810">
        <v>269.85000000000002</v>
      </c>
      <c r="V73" s="811" t="s">
        <v>10</v>
      </c>
      <c r="W73" s="788" t="s">
        <v>252</v>
      </c>
      <c r="X73" s="789" t="s">
        <v>252</v>
      </c>
      <c r="Y73" s="789" t="s">
        <v>12</v>
      </c>
      <c r="Z73" s="790">
        <v>19.3</v>
      </c>
      <c r="AA73" s="783" t="s">
        <v>258</v>
      </c>
      <c r="AB73" s="784" t="s">
        <v>57</v>
      </c>
      <c r="AC73" s="783"/>
      <c r="AD73" s="783" t="s">
        <v>213</v>
      </c>
      <c r="AE73" s="783"/>
      <c r="AF73" s="783" t="s">
        <v>58</v>
      </c>
      <c r="AG73" s="1"/>
      <c r="AH73" s="17" t="s">
        <v>73</v>
      </c>
      <c r="AI73" s="174" t="s">
        <v>255</v>
      </c>
    </row>
    <row r="74" spans="1:35" ht="15.75" thickBot="1" x14ac:dyDescent="0.3">
      <c r="A74" s="862" t="s">
        <v>21</v>
      </c>
      <c r="B74" s="813" t="s">
        <v>2</v>
      </c>
      <c r="C74" s="813" t="s">
        <v>3</v>
      </c>
      <c r="D74" s="813" t="s">
        <v>4</v>
      </c>
      <c r="E74" s="814" t="s">
        <v>259</v>
      </c>
      <c r="F74" s="815" t="s">
        <v>23</v>
      </c>
      <c r="G74" s="816" t="s">
        <v>251</v>
      </c>
      <c r="H74" s="817" t="s">
        <v>260</v>
      </c>
      <c r="I74" s="817" t="s">
        <v>274</v>
      </c>
      <c r="J74" s="817" t="s">
        <v>253</v>
      </c>
      <c r="K74" s="817" t="s">
        <v>273</v>
      </c>
      <c r="L74" s="818" t="s">
        <v>17</v>
      </c>
      <c r="M74" s="967" t="s">
        <v>251</v>
      </c>
      <c r="N74" s="965" t="s">
        <v>217</v>
      </c>
      <c r="O74" s="820" t="s">
        <v>261</v>
      </c>
      <c r="P74" s="818" t="s">
        <v>217</v>
      </c>
      <c r="Q74" s="821" t="s">
        <v>251</v>
      </c>
      <c r="R74" s="632" t="s">
        <v>217</v>
      </c>
      <c r="S74" s="632" t="s">
        <v>161</v>
      </c>
      <c r="T74" s="822" t="s">
        <v>8</v>
      </c>
      <c r="U74" s="817" t="s">
        <v>168</v>
      </c>
      <c r="V74" s="823" t="s">
        <v>256</v>
      </c>
      <c r="W74" s="632">
        <v>2.89</v>
      </c>
      <c r="X74" s="632">
        <v>4.13</v>
      </c>
      <c r="Y74" s="824" t="s">
        <v>10</v>
      </c>
      <c r="Z74" s="825" t="s">
        <v>72</v>
      </c>
      <c r="AA74" s="818" t="s">
        <v>12</v>
      </c>
      <c r="AB74" s="817" t="s">
        <v>13</v>
      </c>
      <c r="AC74" s="817" t="s">
        <v>14</v>
      </c>
      <c r="AD74" s="817" t="s">
        <v>212</v>
      </c>
      <c r="AE74" s="817"/>
      <c r="AF74" s="817" t="s">
        <v>13</v>
      </c>
      <c r="AG74" s="817" t="s">
        <v>1</v>
      </c>
      <c r="AH74" s="827" t="s">
        <v>9</v>
      </c>
      <c r="AI74" s="828"/>
    </row>
    <row r="75" spans="1:35" ht="15.75" thickBot="1" x14ac:dyDescent="0.3">
      <c r="A75" s="897">
        <v>36</v>
      </c>
      <c r="B75" s="898">
        <v>0</v>
      </c>
      <c r="C75" s="803">
        <v>2</v>
      </c>
      <c r="D75" s="803">
        <v>42.9</v>
      </c>
      <c r="E75" s="877"/>
      <c r="F75" s="762"/>
      <c r="G75" s="899">
        <v>1.7809999999999999</v>
      </c>
      <c r="H75" s="877">
        <f>0.00151395*D75</f>
        <v>6.4948455000000002E-2</v>
      </c>
      <c r="I75" s="762">
        <f>H75*1185.13</f>
        <v>76.972362474150003</v>
      </c>
      <c r="J75" s="957">
        <f>25.59*G75</f>
        <v>45.575789999999998</v>
      </c>
      <c r="K75" s="982">
        <f>L75/1185.13</f>
        <v>9.0392741724536527E-2</v>
      </c>
      <c r="L75" s="957">
        <f>60.15*G75</f>
        <v>107.12714999999999</v>
      </c>
      <c r="M75" s="834">
        <f>O75-G75</f>
        <v>2.8000000000000007</v>
      </c>
      <c r="N75" s="966">
        <f>25.59*M75</f>
        <v>71.652000000000015</v>
      </c>
      <c r="O75" s="728">
        <v>4.5810000000000004</v>
      </c>
      <c r="P75" s="878">
        <f>15.4*O75</f>
        <v>70.54740000000001</v>
      </c>
      <c r="Q75" s="900">
        <f>0.0104*D75</f>
        <v>0.44615999999999995</v>
      </c>
      <c r="R75" s="762">
        <f>25.59*Q75</f>
        <v>11.417234399999998</v>
      </c>
      <c r="S75" s="762">
        <f>15.4*Q75</f>
        <v>6.8708639999999992</v>
      </c>
      <c r="T75" s="762">
        <f>68.16*C75</f>
        <v>136.32</v>
      </c>
      <c r="U75" s="901">
        <v>0</v>
      </c>
      <c r="V75" s="941">
        <f>0.110288*D75</f>
        <v>4.7313551999999994</v>
      </c>
      <c r="W75" s="1013"/>
      <c r="X75" s="1011">
        <f>4.13*V75</f>
        <v>19.540496975999996</v>
      </c>
      <c r="Y75" s="762">
        <f t="shared" ref="Y75:Y90" si="38">SUM(W75:X75)</f>
        <v>19.540496975999996</v>
      </c>
      <c r="Z75" s="762">
        <f t="shared" ref="Z75:Z90" si="39">19.3*D75</f>
        <v>827.97</v>
      </c>
      <c r="AA75" s="762">
        <f>I75+J75+L75+N75+P75+R75+S75+T75+U75+Y75+Z75+F75</f>
        <v>1373.9932978501499</v>
      </c>
      <c r="AB75" s="1020">
        <v>206.00999109999975</v>
      </c>
      <c r="AC75" s="878">
        <v>3000</v>
      </c>
      <c r="AD75" s="902">
        <v>29988</v>
      </c>
      <c r="AE75" s="878"/>
      <c r="AF75" s="762">
        <f>AA75+AB75-AC75</f>
        <v>-1419.9967110498503</v>
      </c>
      <c r="AG75" s="903">
        <v>36</v>
      </c>
      <c r="AH75" s="896"/>
      <c r="AI75" s="836">
        <v>2</v>
      </c>
    </row>
    <row r="76" spans="1:35" ht="15.75" thickBot="1" x14ac:dyDescent="0.3">
      <c r="A76" s="904">
        <v>37</v>
      </c>
      <c r="B76" s="743">
        <v>0</v>
      </c>
      <c r="C76" s="744">
        <v>2</v>
      </c>
      <c r="D76" s="1">
        <v>30.1</v>
      </c>
      <c r="E76" s="833"/>
      <c r="F76" s="293"/>
      <c r="G76" s="728">
        <v>0.02</v>
      </c>
      <c r="H76" s="877">
        <f t="shared" ref="H76:H90" si="40">0.00151395*D76</f>
        <v>4.5569895000000006E-2</v>
      </c>
      <c r="I76" s="762">
        <f t="shared" ref="I76:I90" si="41">H76*1185.13</f>
        <v>54.006249661350012</v>
      </c>
      <c r="J76" s="957">
        <f t="shared" ref="J76:J90" si="42">25.59*G76</f>
        <v>0.51180000000000003</v>
      </c>
      <c r="K76" s="982">
        <f t="shared" ref="K76:K90" si="43">L76/1185.13</f>
        <v>1.0150785145933358E-3</v>
      </c>
      <c r="L76" s="957">
        <f t="shared" ref="L76:L90" si="44">60.15*G76</f>
        <v>1.2030000000000001</v>
      </c>
      <c r="M76" s="834">
        <f t="shared" ref="M76:M89" si="45">O76-G76</f>
        <v>2.718</v>
      </c>
      <c r="N76" s="966">
        <f t="shared" ref="N76:N90" si="46">25.59*M76</f>
        <v>69.553619999999995</v>
      </c>
      <c r="O76" s="728">
        <v>2.738</v>
      </c>
      <c r="P76" s="878">
        <f t="shared" ref="P76:P90" si="47">15.4*O76</f>
        <v>42.165199999999999</v>
      </c>
      <c r="Q76" s="900">
        <f t="shared" ref="Q76:Q90" si="48">0.0104*D76</f>
        <v>0.31303999999999998</v>
      </c>
      <c r="R76" s="762">
        <f t="shared" ref="R76:R90" si="49">25.59*Q76</f>
        <v>8.0106935999999997</v>
      </c>
      <c r="S76" s="762">
        <f t="shared" ref="S76:S90" si="50">15.4*Q76</f>
        <v>4.8208159999999998</v>
      </c>
      <c r="T76" s="762">
        <f t="shared" ref="T76:T90" si="51">68.16*C76</f>
        <v>136.32</v>
      </c>
      <c r="U76" s="284">
        <f>269.85*C76</f>
        <v>539.70000000000005</v>
      </c>
      <c r="V76" s="941">
        <f t="shared" ref="V76:V89" si="52">0.110288*D76</f>
        <v>3.3196688000000001</v>
      </c>
      <c r="W76" s="1013"/>
      <c r="X76" s="1011">
        <f t="shared" ref="X76:X89" si="53">4.13*V76</f>
        <v>13.710232144000001</v>
      </c>
      <c r="Y76" s="2">
        <f t="shared" si="38"/>
        <v>13.710232144000001</v>
      </c>
      <c r="Z76" s="2">
        <f t="shared" si="39"/>
        <v>580.93000000000006</v>
      </c>
      <c r="AA76" s="762">
        <f t="shared" ref="AA76:AA90" si="54">I76+J76+L76+N76+P76+R76+S76+T76+U76+Y76+Z76+F76</f>
        <v>1450.9316114053499</v>
      </c>
      <c r="AB76" s="1021">
        <v>7691.0974158999998</v>
      </c>
      <c r="AC76" s="284">
        <v>0</v>
      </c>
      <c r="AD76" s="753"/>
      <c r="AE76" s="284"/>
      <c r="AF76" s="762">
        <f t="shared" ref="AF76:AF90" si="55">AA76+AB76-AC76</f>
        <v>9142.0290273053506</v>
      </c>
      <c r="AG76" s="905">
        <v>37</v>
      </c>
      <c r="AH76" s="880"/>
      <c r="AI76" s="742"/>
    </row>
    <row r="77" spans="1:35" ht="15.75" thickBot="1" x14ac:dyDescent="0.3">
      <c r="A77" s="906">
        <v>38</v>
      </c>
      <c r="B77" s="740">
        <v>1</v>
      </c>
      <c r="C77" s="858">
        <v>1</v>
      </c>
      <c r="D77" s="1">
        <v>45.5</v>
      </c>
      <c r="E77" s="833"/>
      <c r="F77" s="293"/>
      <c r="G77" s="728">
        <v>3.798</v>
      </c>
      <c r="H77" s="877">
        <f t="shared" si="40"/>
        <v>6.8884725000000008E-2</v>
      </c>
      <c r="I77" s="762">
        <f t="shared" si="41"/>
        <v>81.637354139250021</v>
      </c>
      <c r="J77" s="957">
        <f t="shared" si="42"/>
        <v>97.190820000000002</v>
      </c>
      <c r="K77" s="982">
        <f t="shared" si="43"/>
        <v>0.19276340992127444</v>
      </c>
      <c r="L77" s="957">
        <f t="shared" si="44"/>
        <v>228.44970000000001</v>
      </c>
      <c r="M77" s="834">
        <f t="shared" si="45"/>
        <v>3.9630000000000001</v>
      </c>
      <c r="N77" s="966">
        <f t="shared" si="46"/>
        <v>101.41317000000001</v>
      </c>
      <c r="O77" s="728">
        <v>7.7610000000000001</v>
      </c>
      <c r="P77" s="878">
        <f t="shared" si="47"/>
        <v>119.5194</v>
      </c>
      <c r="Q77" s="900">
        <f t="shared" si="48"/>
        <v>0.47319999999999995</v>
      </c>
      <c r="R77" s="762">
        <f t="shared" si="49"/>
        <v>12.109188</v>
      </c>
      <c r="S77" s="762">
        <f t="shared" si="50"/>
        <v>7.2872799999999991</v>
      </c>
      <c r="T77" s="762">
        <f t="shared" si="51"/>
        <v>68.16</v>
      </c>
      <c r="U77" s="741">
        <v>0</v>
      </c>
      <c r="V77" s="941">
        <f t="shared" si="52"/>
        <v>5.0181040000000001</v>
      </c>
      <c r="W77" s="1013">
        <f t="shared" ref="W77:W88" si="56">2.89*V77</f>
        <v>14.502320560000001</v>
      </c>
      <c r="X77" s="1011"/>
      <c r="Y77" s="2">
        <f t="shared" si="38"/>
        <v>14.502320560000001</v>
      </c>
      <c r="Z77" s="2">
        <f t="shared" si="39"/>
        <v>878.15</v>
      </c>
      <c r="AA77" s="762">
        <f t="shared" si="54"/>
        <v>1608.4192326992502</v>
      </c>
      <c r="AB77" s="1021">
        <v>25505.425684499998</v>
      </c>
      <c r="AC77" s="284">
        <v>0</v>
      </c>
      <c r="AD77" s="753"/>
      <c r="AE77" s="284"/>
      <c r="AF77" s="762">
        <f t="shared" si="55"/>
        <v>27113.844917199247</v>
      </c>
      <c r="AG77" s="907">
        <v>38</v>
      </c>
      <c r="AH77" s="880"/>
      <c r="AI77" s="742">
        <v>3</v>
      </c>
    </row>
    <row r="78" spans="1:35" ht="15.75" thickBot="1" x14ac:dyDescent="0.3">
      <c r="A78" s="906">
        <v>39</v>
      </c>
      <c r="B78" s="1">
        <v>3</v>
      </c>
      <c r="C78" s="1">
        <v>3</v>
      </c>
      <c r="D78" s="1">
        <v>45.1</v>
      </c>
      <c r="E78" s="833"/>
      <c r="F78" s="293"/>
      <c r="G78" s="728">
        <v>5.57</v>
      </c>
      <c r="H78" s="877">
        <f t="shared" si="40"/>
        <v>6.8279144999999999E-2</v>
      </c>
      <c r="I78" s="762">
        <f t="shared" si="41"/>
        <v>80.919663113850007</v>
      </c>
      <c r="J78" s="957">
        <f t="shared" si="42"/>
        <v>142.53630000000001</v>
      </c>
      <c r="K78" s="982">
        <f t="shared" si="43"/>
        <v>0.28269936631424397</v>
      </c>
      <c r="L78" s="957">
        <f t="shared" si="44"/>
        <v>335.03550000000001</v>
      </c>
      <c r="M78" s="834">
        <f t="shared" si="45"/>
        <v>6.6869999999999994</v>
      </c>
      <c r="N78" s="966">
        <f t="shared" si="46"/>
        <v>171.12033</v>
      </c>
      <c r="O78" s="728">
        <v>12.257</v>
      </c>
      <c r="P78" s="878">
        <f t="shared" si="47"/>
        <v>188.7578</v>
      </c>
      <c r="Q78" s="900">
        <f t="shared" si="48"/>
        <v>0.46904000000000001</v>
      </c>
      <c r="R78" s="762">
        <f t="shared" si="49"/>
        <v>12.002733600000001</v>
      </c>
      <c r="S78" s="762">
        <f t="shared" si="50"/>
        <v>7.2232160000000007</v>
      </c>
      <c r="T78" s="762">
        <f t="shared" si="51"/>
        <v>204.48</v>
      </c>
      <c r="U78" s="741">
        <v>0</v>
      </c>
      <c r="V78" s="941">
        <f t="shared" si="52"/>
        <v>4.9739887999999999</v>
      </c>
      <c r="W78" s="1013">
        <f t="shared" si="56"/>
        <v>14.374827632000001</v>
      </c>
      <c r="X78" s="1011"/>
      <c r="Y78" s="2">
        <f t="shared" si="38"/>
        <v>14.374827632000001</v>
      </c>
      <c r="Z78" s="2">
        <f t="shared" si="39"/>
        <v>870.43000000000006</v>
      </c>
      <c r="AA78" s="762">
        <f t="shared" si="54"/>
        <v>2026.88037034585</v>
      </c>
      <c r="AB78" s="1021">
        <v>9901.3108977000011</v>
      </c>
      <c r="AC78" s="282">
        <v>4400</v>
      </c>
      <c r="AD78" s="892">
        <v>129803</v>
      </c>
      <c r="AE78" s="284"/>
      <c r="AF78" s="762">
        <f t="shared" si="55"/>
        <v>7528.1912680458518</v>
      </c>
      <c r="AG78" s="907">
        <v>39</v>
      </c>
      <c r="AH78" s="880"/>
      <c r="AI78" s="742">
        <v>3</v>
      </c>
    </row>
    <row r="79" spans="1:35" ht="15.75" thickBot="1" x14ac:dyDescent="0.3">
      <c r="A79" s="904">
        <v>40</v>
      </c>
      <c r="B79" s="1">
        <v>1</v>
      </c>
      <c r="C79" s="1">
        <v>1</v>
      </c>
      <c r="D79" s="1">
        <v>30.2</v>
      </c>
      <c r="E79" s="833"/>
      <c r="F79" s="293"/>
      <c r="G79" s="728">
        <v>2.371</v>
      </c>
      <c r="H79" s="877">
        <f t="shared" si="40"/>
        <v>4.5721289999999998E-2</v>
      </c>
      <c r="I79" s="762">
        <f t="shared" si="41"/>
        <v>54.185672417700005</v>
      </c>
      <c r="J79" s="957">
        <f t="shared" si="42"/>
        <v>60.67389</v>
      </c>
      <c r="K79" s="982">
        <f t="shared" si="43"/>
        <v>0.12033755790503993</v>
      </c>
      <c r="L79" s="957">
        <f t="shared" si="44"/>
        <v>142.61564999999999</v>
      </c>
      <c r="M79" s="834">
        <f t="shared" si="45"/>
        <v>2.4</v>
      </c>
      <c r="N79" s="966">
        <f t="shared" si="46"/>
        <v>61.415999999999997</v>
      </c>
      <c r="O79" s="728">
        <v>4.7709999999999999</v>
      </c>
      <c r="P79" s="878">
        <f t="shared" si="47"/>
        <v>73.473399999999998</v>
      </c>
      <c r="Q79" s="900">
        <f t="shared" si="48"/>
        <v>0.31407999999999997</v>
      </c>
      <c r="R79" s="762">
        <f t="shared" si="49"/>
        <v>8.037307199999999</v>
      </c>
      <c r="S79" s="762">
        <f t="shared" si="50"/>
        <v>4.8368319999999994</v>
      </c>
      <c r="T79" s="762">
        <f t="shared" si="51"/>
        <v>68.16</v>
      </c>
      <c r="U79" s="284">
        <v>269.85000000000002</v>
      </c>
      <c r="V79" s="941">
        <f t="shared" si="52"/>
        <v>3.3306975999999997</v>
      </c>
      <c r="W79" s="1013">
        <f t="shared" si="56"/>
        <v>9.6257160639999988</v>
      </c>
      <c r="X79" s="1011"/>
      <c r="Y79" s="2">
        <f t="shared" si="38"/>
        <v>9.6257160639999988</v>
      </c>
      <c r="Z79" s="2">
        <f t="shared" si="39"/>
        <v>582.86</v>
      </c>
      <c r="AA79" s="762">
        <f t="shared" si="54"/>
        <v>1335.7344676817002</v>
      </c>
      <c r="AB79" s="1021">
        <v>1682.2543654000028</v>
      </c>
      <c r="AC79" s="284">
        <v>1683</v>
      </c>
      <c r="AD79" s="753">
        <v>30603</v>
      </c>
      <c r="AE79" s="284"/>
      <c r="AF79" s="762">
        <f t="shared" si="55"/>
        <v>1334.988833081703</v>
      </c>
      <c r="AG79" s="908">
        <v>40</v>
      </c>
      <c r="AH79" s="880"/>
      <c r="AI79" s="742"/>
    </row>
    <row r="80" spans="1:35" ht="15.75" thickBot="1" x14ac:dyDescent="0.3">
      <c r="A80" s="909">
        <v>41</v>
      </c>
      <c r="B80" s="1">
        <v>1</v>
      </c>
      <c r="C80" s="1">
        <v>1</v>
      </c>
      <c r="D80" s="1">
        <v>45.2</v>
      </c>
      <c r="E80" s="833"/>
      <c r="F80" s="293"/>
      <c r="G80" s="728">
        <v>0.97199999999999998</v>
      </c>
      <c r="H80" s="877">
        <f t="shared" si="40"/>
        <v>6.8430540000000012E-2</v>
      </c>
      <c r="I80" s="762">
        <f t="shared" si="41"/>
        <v>81.099085870200028</v>
      </c>
      <c r="J80" s="957">
        <f t="shared" si="42"/>
        <v>24.873480000000001</v>
      </c>
      <c r="K80" s="982">
        <f t="shared" si="43"/>
        <v>4.9332815809236111E-2</v>
      </c>
      <c r="L80" s="957">
        <f t="shared" si="44"/>
        <v>58.465799999999994</v>
      </c>
      <c r="M80" s="834">
        <f t="shared" si="45"/>
        <v>1.5310000000000001</v>
      </c>
      <c r="N80" s="966">
        <f t="shared" si="46"/>
        <v>39.178290000000004</v>
      </c>
      <c r="O80" s="728">
        <v>2.5030000000000001</v>
      </c>
      <c r="P80" s="878">
        <f t="shared" si="47"/>
        <v>38.546200000000006</v>
      </c>
      <c r="Q80" s="900">
        <f t="shared" si="48"/>
        <v>0.47008</v>
      </c>
      <c r="R80" s="762">
        <f t="shared" si="49"/>
        <v>12.0293472</v>
      </c>
      <c r="S80" s="762">
        <f t="shared" si="50"/>
        <v>7.2392320000000003</v>
      </c>
      <c r="T80" s="762">
        <f t="shared" si="51"/>
        <v>68.16</v>
      </c>
      <c r="U80" s="394">
        <v>28.63</v>
      </c>
      <c r="V80" s="941">
        <f t="shared" si="52"/>
        <v>4.9850175999999999</v>
      </c>
      <c r="W80" s="1013">
        <f t="shared" si="56"/>
        <v>14.406700864000001</v>
      </c>
      <c r="X80" s="1011"/>
      <c r="Y80" s="2">
        <f t="shared" si="38"/>
        <v>14.406700864000001</v>
      </c>
      <c r="Z80" s="2">
        <f t="shared" si="39"/>
        <v>872.36000000000013</v>
      </c>
      <c r="AA80" s="762">
        <f t="shared" si="54"/>
        <v>1244.9881359342</v>
      </c>
      <c r="AB80" s="1021">
        <v>2113.3912968000004</v>
      </c>
      <c r="AC80" s="284">
        <v>2113.39</v>
      </c>
      <c r="AD80" s="753">
        <v>2679</v>
      </c>
      <c r="AE80" s="284"/>
      <c r="AF80" s="762">
        <f t="shared" si="55"/>
        <v>1244.9894327342004</v>
      </c>
      <c r="AG80" s="910">
        <v>41</v>
      </c>
      <c r="AH80" s="880">
        <v>1</v>
      </c>
      <c r="AI80" s="742"/>
    </row>
    <row r="81" spans="1:35" ht="15.75" thickBot="1" x14ac:dyDescent="0.3">
      <c r="A81" s="904">
        <v>42</v>
      </c>
      <c r="B81" s="1">
        <v>2</v>
      </c>
      <c r="C81" s="1">
        <v>1</v>
      </c>
      <c r="D81" s="1">
        <v>45.1</v>
      </c>
      <c r="E81" s="833"/>
      <c r="F81" s="293"/>
      <c r="G81" s="728">
        <v>1.73</v>
      </c>
      <c r="H81" s="877">
        <f t="shared" si="40"/>
        <v>6.8279144999999999E-2</v>
      </c>
      <c r="I81" s="762">
        <f t="shared" si="41"/>
        <v>80.919663113850007</v>
      </c>
      <c r="J81" s="957">
        <f t="shared" si="42"/>
        <v>44.270699999999998</v>
      </c>
      <c r="K81" s="982">
        <f t="shared" si="43"/>
        <v>8.7804291512323537E-2</v>
      </c>
      <c r="L81" s="957">
        <f t="shared" si="44"/>
        <v>104.0595</v>
      </c>
      <c r="M81" s="834">
        <f t="shared" si="45"/>
        <v>2.6510000000000002</v>
      </c>
      <c r="N81" s="966">
        <f t="shared" si="46"/>
        <v>67.839090000000013</v>
      </c>
      <c r="O81" s="728">
        <v>4.3810000000000002</v>
      </c>
      <c r="P81" s="878">
        <f t="shared" si="47"/>
        <v>67.467400000000012</v>
      </c>
      <c r="Q81" s="900">
        <f t="shared" si="48"/>
        <v>0.46904000000000001</v>
      </c>
      <c r="R81" s="762">
        <f t="shared" si="49"/>
        <v>12.002733600000001</v>
      </c>
      <c r="S81" s="762">
        <f t="shared" si="50"/>
        <v>7.2232160000000007</v>
      </c>
      <c r="T81" s="762">
        <f t="shared" si="51"/>
        <v>68.16</v>
      </c>
      <c r="U81" s="284">
        <f>269.85*C81</f>
        <v>269.85000000000002</v>
      </c>
      <c r="V81" s="941">
        <f t="shared" si="52"/>
        <v>4.9739887999999999</v>
      </c>
      <c r="W81" s="1013">
        <f t="shared" si="56"/>
        <v>14.374827632000001</v>
      </c>
      <c r="X81" s="1011"/>
      <c r="Y81" s="2">
        <f t="shared" si="38"/>
        <v>14.374827632000001</v>
      </c>
      <c r="Z81" s="2">
        <f t="shared" si="39"/>
        <v>870.43000000000006</v>
      </c>
      <c r="AA81" s="762">
        <f t="shared" si="54"/>
        <v>1606.59713034585</v>
      </c>
      <c r="AB81" s="1021">
        <v>2199.0699208999995</v>
      </c>
      <c r="AC81" s="284">
        <v>4000</v>
      </c>
      <c r="AD81" s="753">
        <v>5214</v>
      </c>
      <c r="AE81" s="284"/>
      <c r="AF81" s="762">
        <f t="shared" si="55"/>
        <v>-194.33294875415049</v>
      </c>
      <c r="AG81" s="908">
        <v>42</v>
      </c>
      <c r="AH81" s="880"/>
      <c r="AI81" s="742"/>
    </row>
    <row r="82" spans="1:35" ht="15.75" thickBot="1" x14ac:dyDescent="0.3">
      <c r="A82" s="904">
        <v>43</v>
      </c>
      <c r="B82" s="1">
        <v>1</v>
      </c>
      <c r="C82" s="1">
        <v>1</v>
      </c>
      <c r="D82" s="1">
        <v>30</v>
      </c>
      <c r="E82" s="833"/>
      <c r="F82" s="293"/>
      <c r="G82" s="728">
        <v>0.38800000000000001</v>
      </c>
      <c r="H82" s="877">
        <f t="shared" si="40"/>
        <v>4.5418500000000001E-2</v>
      </c>
      <c r="I82" s="762">
        <f t="shared" si="41"/>
        <v>53.826826905000004</v>
      </c>
      <c r="J82" s="957">
        <f t="shared" si="42"/>
        <v>9.9289199999999997</v>
      </c>
      <c r="K82" s="982">
        <f t="shared" si="43"/>
        <v>1.9692523183110711E-2</v>
      </c>
      <c r="L82" s="957">
        <f t="shared" si="44"/>
        <v>23.338200000000001</v>
      </c>
      <c r="M82" s="834">
        <f t="shared" si="45"/>
        <v>1.3940000000000001</v>
      </c>
      <c r="N82" s="966">
        <f t="shared" si="46"/>
        <v>35.672460000000001</v>
      </c>
      <c r="O82" s="728">
        <v>1.782</v>
      </c>
      <c r="P82" s="878">
        <f t="shared" si="47"/>
        <v>27.442800000000002</v>
      </c>
      <c r="Q82" s="900">
        <f t="shared" si="48"/>
        <v>0.312</v>
      </c>
      <c r="R82" s="762">
        <f t="shared" si="49"/>
        <v>7.9840799999999996</v>
      </c>
      <c r="S82" s="762">
        <f t="shared" si="50"/>
        <v>4.8048000000000002</v>
      </c>
      <c r="T82" s="762">
        <f t="shared" si="51"/>
        <v>68.16</v>
      </c>
      <c r="U82" s="284">
        <f>269.85*C82</f>
        <v>269.85000000000002</v>
      </c>
      <c r="V82" s="941">
        <f t="shared" si="52"/>
        <v>3.30864</v>
      </c>
      <c r="W82" s="1013">
        <f t="shared" si="56"/>
        <v>9.5619696000000012</v>
      </c>
      <c r="X82" s="1011"/>
      <c r="Y82" s="2">
        <f t="shared" si="38"/>
        <v>9.5619696000000012</v>
      </c>
      <c r="Z82" s="2">
        <f t="shared" si="39"/>
        <v>579</v>
      </c>
      <c r="AA82" s="762">
        <f t="shared" si="54"/>
        <v>1089.5700565050001</v>
      </c>
      <c r="AB82" s="1021">
        <v>1338.0525300000004</v>
      </c>
      <c r="AC82" s="284">
        <v>1800</v>
      </c>
      <c r="AD82" s="753">
        <v>39299</v>
      </c>
      <c r="AE82" s="284"/>
      <c r="AF82" s="762">
        <f t="shared" si="55"/>
        <v>627.62258650500053</v>
      </c>
      <c r="AG82" s="908">
        <v>43</v>
      </c>
      <c r="AH82" s="880"/>
      <c r="AI82" s="742"/>
    </row>
    <row r="83" spans="1:35" ht="15.75" thickBot="1" x14ac:dyDescent="0.3">
      <c r="A83" s="909">
        <v>44</v>
      </c>
      <c r="B83" s="1">
        <v>4</v>
      </c>
      <c r="C83" s="1">
        <v>3</v>
      </c>
      <c r="D83" s="1">
        <v>46.2</v>
      </c>
      <c r="E83" s="833"/>
      <c r="F83" s="293"/>
      <c r="G83" s="728">
        <v>5.64</v>
      </c>
      <c r="H83" s="877">
        <f t="shared" si="40"/>
        <v>6.9944490000000012E-2</v>
      </c>
      <c r="I83" s="762">
        <f t="shared" si="41"/>
        <v>82.893313433700015</v>
      </c>
      <c r="J83" s="957">
        <f t="shared" si="42"/>
        <v>144.32759999999999</v>
      </c>
      <c r="K83" s="982">
        <f t="shared" si="43"/>
        <v>0.28625214111532066</v>
      </c>
      <c r="L83" s="957">
        <f t="shared" si="44"/>
        <v>339.24599999999998</v>
      </c>
      <c r="M83" s="834">
        <f t="shared" si="45"/>
        <v>5.3920000000000003</v>
      </c>
      <c r="N83" s="966">
        <f t="shared" si="46"/>
        <v>137.98128</v>
      </c>
      <c r="O83" s="728">
        <v>11.032</v>
      </c>
      <c r="P83" s="878">
        <f t="shared" si="47"/>
        <v>169.89279999999999</v>
      </c>
      <c r="Q83" s="900">
        <f t="shared" si="48"/>
        <v>0.48048000000000002</v>
      </c>
      <c r="R83" s="762">
        <f t="shared" si="49"/>
        <v>12.2954832</v>
      </c>
      <c r="S83" s="762">
        <f t="shared" si="50"/>
        <v>7.3993920000000006</v>
      </c>
      <c r="T83" s="762">
        <f t="shared" si="51"/>
        <v>204.48</v>
      </c>
      <c r="U83" s="394">
        <v>261.52999999999997</v>
      </c>
      <c r="V83" s="941">
        <f t="shared" si="52"/>
        <v>5.0953056000000005</v>
      </c>
      <c r="W83" s="1013">
        <f t="shared" si="56"/>
        <v>14.725433184000002</v>
      </c>
      <c r="X83" s="1011"/>
      <c r="Y83" s="2">
        <f t="shared" si="38"/>
        <v>14.725433184000002</v>
      </c>
      <c r="Z83" s="2">
        <f t="shared" si="39"/>
        <v>891.66000000000008</v>
      </c>
      <c r="AA83" s="762">
        <f t="shared" si="54"/>
        <v>2266.4313018176999</v>
      </c>
      <c r="AB83" s="1021">
        <v>7678.3745874000015</v>
      </c>
      <c r="AC83" s="284">
        <v>0</v>
      </c>
      <c r="AD83" s="753"/>
      <c r="AE83" s="284"/>
      <c r="AF83" s="762">
        <f t="shared" si="55"/>
        <v>9944.8058892177014</v>
      </c>
      <c r="AG83" s="910">
        <v>44</v>
      </c>
      <c r="AH83" s="880">
        <v>4</v>
      </c>
      <c r="AI83" s="742"/>
    </row>
    <row r="84" spans="1:35" ht="15.75" thickBot="1" x14ac:dyDescent="0.3">
      <c r="A84" s="904">
        <v>45</v>
      </c>
      <c r="B84" s="1">
        <v>3</v>
      </c>
      <c r="C84" s="1">
        <v>0</v>
      </c>
      <c r="D84" s="1">
        <v>45</v>
      </c>
      <c r="E84" s="833"/>
      <c r="F84" s="293"/>
      <c r="G84" s="728">
        <v>1</v>
      </c>
      <c r="H84" s="877">
        <f t="shared" si="40"/>
        <v>6.8127750000000001E-2</v>
      </c>
      <c r="I84" s="762">
        <f t="shared" si="41"/>
        <v>80.740240357500014</v>
      </c>
      <c r="J84" s="957">
        <f t="shared" si="42"/>
        <v>25.59</v>
      </c>
      <c r="K84" s="982">
        <f t="shared" si="43"/>
        <v>5.0753925729666784E-2</v>
      </c>
      <c r="L84" s="957">
        <f t="shared" si="44"/>
        <v>60.15</v>
      </c>
      <c r="M84" s="834">
        <f t="shared" si="45"/>
        <v>0.8</v>
      </c>
      <c r="N84" s="966">
        <f t="shared" si="46"/>
        <v>20.472000000000001</v>
      </c>
      <c r="O84" s="728">
        <v>1.8</v>
      </c>
      <c r="P84" s="878">
        <f t="shared" si="47"/>
        <v>27.720000000000002</v>
      </c>
      <c r="Q84" s="900">
        <f t="shared" si="48"/>
        <v>0.46799999999999997</v>
      </c>
      <c r="R84" s="762">
        <f t="shared" si="49"/>
        <v>11.97612</v>
      </c>
      <c r="S84" s="762">
        <f t="shared" si="50"/>
        <v>7.2071999999999994</v>
      </c>
      <c r="T84" s="762">
        <f t="shared" si="51"/>
        <v>0</v>
      </c>
      <c r="U84" s="284">
        <f>269.85*C84</f>
        <v>0</v>
      </c>
      <c r="V84" s="941">
        <f t="shared" si="52"/>
        <v>4.9629599999999998</v>
      </c>
      <c r="W84" s="1013">
        <f t="shared" si="56"/>
        <v>14.3429544</v>
      </c>
      <c r="X84" s="1011"/>
      <c r="Y84" s="2">
        <f t="shared" si="38"/>
        <v>14.3429544</v>
      </c>
      <c r="Z84" s="2">
        <f t="shared" si="39"/>
        <v>868.5</v>
      </c>
      <c r="AA84" s="762">
        <f t="shared" si="54"/>
        <v>1116.6985147575001</v>
      </c>
      <c r="AB84" s="1021">
        <v>3799.147215</v>
      </c>
      <c r="AC84" s="284">
        <v>3800</v>
      </c>
      <c r="AD84" s="753">
        <v>12287</v>
      </c>
      <c r="AE84" s="284"/>
      <c r="AF84" s="762">
        <f t="shared" si="55"/>
        <v>1115.8457297575005</v>
      </c>
      <c r="AG84" s="908">
        <v>45</v>
      </c>
      <c r="AH84" s="880"/>
      <c r="AI84" s="742"/>
    </row>
    <row r="85" spans="1:35" ht="15.75" thickBot="1" x14ac:dyDescent="0.3">
      <c r="A85" s="904">
        <v>46</v>
      </c>
      <c r="B85" s="1">
        <v>1</v>
      </c>
      <c r="C85" s="1">
        <v>1</v>
      </c>
      <c r="D85" s="1">
        <v>29.8</v>
      </c>
      <c r="E85" s="833"/>
      <c r="F85" s="293"/>
      <c r="G85" s="728">
        <v>0.59099999999999997</v>
      </c>
      <c r="H85" s="877">
        <f t="shared" si="40"/>
        <v>4.5115710000000003E-2</v>
      </c>
      <c r="I85" s="762">
        <f t="shared" si="41"/>
        <v>53.467981392300011</v>
      </c>
      <c r="J85" s="957">
        <f t="shared" si="42"/>
        <v>15.12369</v>
      </c>
      <c r="K85" s="982">
        <f t="shared" si="43"/>
        <v>2.9995570106233063E-2</v>
      </c>
      <c r="L85" s="957">
        <f t="shared" si="44"/>
        <v>35.548649999999995</v>
      </c>
      <c r="M85" s="834">
        <f t="shared" si="45"/>
        <v>1.8840000000000001</v>
      </c>
      <c r="N85" s="966">
        <f t="shared" si="46"/>
        <v>48.211560000000006</v>
      </c>
      <c r="O85" s="728">
        <v>2.4750000000000001</v>
      </c>
      <c r="P85" s="878">
        <f t="shared" si="47"/>
        <v>38.115000000000002</v>
      </c>
      <c r="Q85" s="900">
        <f t="shared" si="48"/>
        <v>0.30991999999999997</v>
      </c>
      <c r="R85" s="762">
        <f t="shared" si="49"/>
        <v>7.9308527999999994</v>
      </c>
      <c r="S85" s="762">
        <f t="shared" si="50"/>
        <v>4.7727680000000001</v>
      </c>
      <c r="T85" s="762">
        <f t="shared" si="51"/>
        <v>68.16</v>
      </c>
      <c r="U85" s="284">
        <v>269.85000000000002</v>
      </c>
      <c r="V85" s="941">
        <f t="shared" si="52"/>
        <v>3.2865823999999999</v>
      </c>
      <c r="W85" s="1013"/>
      <c r="X85" s="1011">
        <f t="shared" si="53"/>
        <v>13.573585311999999</v>
      </c>
      <c r="Y85" s="2">
        <f t="shared" si="38"/>
        <v>13.573585311999999</v>
      </c>
      <c r="Z85" s="2">
        <f t="shared" si="39"/>
        <v>575.14</v>
      </c>
      <c r="AA85" s="762">
        <f t="shared" si="54"/>
        <v>1129.8940875042999</v>
      </c>
      <c r="AB85" s="1021">
        <v>-3951.9964554000003</v>
      </c>
      <c r="AC85" s="284">
        <v>1500</v>
      </c>
      <c r="AD85" s="753">
        <v>461342</v>
      </c>
      <c r="AE85" s="284"/>
      <c r="AF85" s="762">
        <f t="shared" si="55"/>
        <v>-4322.1023678957008</v>
      </c>
      <c r="AG85" s="908">
        <v>46</v>
      </c>
      <c r="AH85" s="880"/>
      <c r="AI85" s="742"/>
    </row>
    <row r="86" spans="1:35" ht="15.75" thickBot="1" x14ac:dyDescent="0.3">
      <c r="A86" s="909">
        <v>47</v>
      </c>
      <c r="B86" s="1">
        <v>1</v>
      </c>
      <c r="C86" s="1">
        <v>1</v>
      </c>
      <c r="D86" s="1">
        <v>45.4</v>
      </c>
      <c r="E86" s="833"/>
      <c r="F86" s="293"/>
      <c r="G86" s="728">
        <v>0.79</v>
      </c>
      <c r="H86" s="877">
        <f t="shared" si="40"/>
        <v>6.8733329999999995E-2</v>
      </c>
      <c r="I86" s="762">
        <f t="shared" si="41"/>
        <v>81.4579313829</v>
      </c>
      <c r="J86" s="957">
        <f t="shared" si="42"/>
        <v>20.216100000000001</v>
      </c>
      <c r="K86" s="982">
        <f t="shared" si="43"/>
        <v>4.0095601326436761E-2</v>
      </c>
      <c r="L86" s="957">
        <f t="shared" si="44"/>
        <v>47.518500000000003</v>
      </c>
      <c r="M86" s="834">
        <f t="shared" si="45"/>
        <v>1.6800000000000002</v>
      </c>
      <c r="N86" s="966">
        <f t="shared" si="46"/>
        <v>42.991200000000006</v>
      </c>
      <c r="O86" s="728">
        <v>2.4700000000000002</v>
      </c>
      <c r="P86" s="878">
        <f t="shared" si="47"/>
        <v>38.038000000000004</v>
      </c>
      <c r="Q86" s="900">
        <f t="shared" si="48"/>
        <v>0.47215999999999997</v>
      </c>
      <c r="R86" s="762">
        <f t="shared" si="49"/>
        <v>12.082574399999999</v>
      </c>
      <c r="S86" s="762">
        <f t="shared" si="50"/>
        <v>7.2712639999999995</v>
      </c>
      <c r="T86" s="762">
        <f t="shared" si="51"/>
        <v>68.16</v>
      </c>
      <c r="U86" s="394">
        <v>77.91</v>
      </c>
      <c r="V86" s="941">
        <f t="shared" si="52"/>
        <v>5.0070752000000001</v>
      </c>
      <c r="W86" s="1013"/>
      <c r="X86" s="1011">
        <f t="shared" si="53"/>
        <v>20.679220575999999</v>
      </c>
      <c r="Y86" s="2">
        <f t="shared" si="38"/>
        <v>20.679220575999999</v>
      </c>
      <c r="Z86" s="2">
        <f t="shared" si="39"/>
        <v>876.22</v>
      </c>
      <c r="AA86" s="762">
        <f t="shared" si="54"/>
        <v>1292.5447903588999</v>
      </c>
      <c r="AB86" s="1021">
        <v>1804.1954785999997</v>
      </c>
      <c r="AC86" s="284">
        <v>2000</v>
      </c>
      <c r="AD86" s="753">
        <v>161132</v>
      </c>
      <c r="AE86" s="284"/>
      <c r="AF86" s="762">
        <f t="shared" si="55"/>
        <v>1096.7402689588998</v>
      </c>
      <c r="AG86" s="910">
        <v>47</v>
      </c>
      <c r="AH86" s="880">
        <v>1</v>
      </c>
      <c r="AI86" s="742"/>
    </row>
    <row r="87" spans="1:35" ht="15.75" thickBot="1" x14ac:dyDescent="0.3">
      <c r="A87" s="909">
        <v>48</v>
      </c>
      <c r="B87" s="1">
        <v>1</v>
      </c>
      <c r="C87" s="1">
        <v>1</v>
      </c>
      <c r="D87" s="1">
        <v>44.2</v>
      </c>
      <c r="E87" s="833"/>
      <c r="F87" s="293"/>
      <c r="G87" s="728">
        <v>0.219</v>
      </c>
      <c r="H87" s="877">
        <f t="shared" si="40"/>
        <v>6.6916590000000012E-2</v>
      </c>
      <c r="I87" s="762">
        <f t="shared" si="41"/>
        <v>79.304858306700027</v>
      </c>
      <c r="J87" s="957">
        <f t="shared" si="42"/>
        <v>5.6042100000000001</v>
      </c>
      <c r="K87" s="982">
        <f t="shared" si="43"/>
        <v>1.1115109734797025E-2</v>
      </c>
      <c r="L87" s="957">
        <f t="shared" si="44"/>
        <v>13.17285</v>
      </c>
      <c r="M87" s="834">
        <f t="shared" si="45"/>
        <v>5.8849999999999998</v>
      </c>
      <c r="N87" s="966">
        <f t="shared" si="46"/>
        <v>150.59715</v>
      </c>
      <c r="O87" s="728">
        <v>6.1040000000000001</v>
      </c>
      <c r="P87" s="878">
        <f t="shared" si="47"/>
        <v>94.00160000000001</v>
      </c>
      <c r="Q87" s="900">
        <f t="shared" si="48"/>
        <v>0.45968000000000003</v>
      </c>
      <c r="R87" s="762">
        <f t="shared" si="49"/>
        <v>11.763211200000001</v>
      </c>
      <c r="S87" s="762">
        <f t="shared" si="50"/>
        <v>7.0790720000000009</v>
      </c>
      <c r="T87" s="762">
        <f t="shared" si="51"/>
        <v>68.16</v>
      </c>
      <c r="U87" s="394">
        <v>168.86</v>
      </c>
      <c r="V87" s="941">
        <f t="shared" si="52"/>
        <v>4.8747296000000002</v>
      </c>
      <c r="W87" s="1013"/>
      <c r="X87" s="1011">
        <f t="shared" si="53"/>
        <v>20.132633248000001</v>
      </c>
      <c r="Y87" s="2">
        <f t="shared" si="38"/>
        <v>20.132633248000001</v>
      </c>
      <c r="Z87" s="2">
        <f t="shared" si="39"/>
        <v>853.06000000000006</v>
      </c>
      <c r="AA87" s="762">
        <f t="shared" si="54"/>
        <v>1471.7355847547001</v>
      </c>
      <c r="AB87" s="1021">
        <v>1868.4647778000003</v>
      </c>
      <c r="AC87" s="284">
        <v>1868.16</v>
      </c>
      <c r="AD87" s="753">
        <v>155913</v>
      </c>
      <c r="AE87" s="284"/>
      <c r="AF87" s="762">
        <f t="shared" si="55"/>
        <v>1472.0403625547003</v>
      </c>
      <c r="AG87" s="910">
        <v>48</v>
      </c>
      <c r="AH87" s="880">
        <v>1</v>
      </c>
      <c r="AI87" s="742"/>
    </row>
    <row r="88" spans="1:35" ht="15.75" thickBot="1" x14ac:dyDescent="0.3">
      <c r="A88" s="909">
        <v>49</v>
      </c>
      <c r="B88" s="1">
        <v>4</v>
      </c>
      <c r="C88" s="1">
        <v>1</v>
      </c>
      <c r="D88" s="1">
        <v>30.1</v>
      </c>
      <c r="E88" s="833"/>
      <c r="F88" s="293"/>
      <c r="G88" s="728">
        <v>3</v>
      </c>
      <c r="H88" s="877">
        <f t="shared" si="40"/>
        <v>4.5569895000000006E-2</v>
      </c>
      <c r="I88" s="762">
        <f t="shared" si="41"/>
        <v>54.006249661350012</v>
      </c>
      <c r="J88" s="957">
        <f t="shared" si="42"/>
        <v>76.77</v>
      </c>
      <c r="K88" s="982">
        <f t="shared" si="43"/>
        <v>0.15226177718900033</v>
      </c>
      <c r="L88" s="957">
        <f t="shared" si="44"/>
        <v>180.45</v>
      </c>
      <c r="M88" s="834">
        <f t="shared" si="45"/>
        <v>2</v>
      </c>
      <c r="N88" s="966">
        <f t="shared" si="46"/>
        <v>51.18</v>
      </c>
      <c r="O88" s="728">
        <v>5</v>
      </c>
      <c r="P88" s="878">
        <f t="shared" si="47"/>
        <v>77</v>
      </c>
      <c r="Q88" s="900">
        <f t="shared" si="48"/>
        <v>0.31303999999999998</v>
      </c>
      <c r="R88" s="762">
        <f t="shared" si="49"/>
        <v>8.0106935999999997</v>
      </c>
      <c r="S88" s="762">
        <f t="shared" si="50"/>
        <v>4.8208159999999998</v>
      </c>
      <c r="T88" s="762">
        <f t="shared" si="51"/>
        <v>68.16</v>
      </c>
      <c r="U88" s="394">
        <v>181.18</v>
      </c>
      <c r="V88" s="941">
        <f t="shared" si="52"/>
        <v>3.3196688000000001</v>
      </c>
      <c r="W88" s="1013">
        <f t="shared" si="56"/>
        <v>9.593842832</v>
      </c>
      <c r="X88" s="1011"/>
      <c r="Y88" s="2">
        <f t="shared" si="38"/>
        <v>9.593842832</v>
      </c>
      <c r="Z88" s="2">
        <f t="shared" si="39"/>
        <v>580.93000000000006</v>
      </c>
      <c r="AA88" s="762">
        <f t="shared" si="54"/>
        <v>1292.1016020933498</v>
      </c>
      <c r="AB88" s="1021">
        <v>1611.4616127000002</v>
      </c>
      <c r="AC88" s="284">
        <v>1611.5</v>
      </c>
      <c r="AD88" s="753">
        <v>183912</v>
      </c>
      <c r="AE88" s="284"/>
      <c r="AF88" s="762">
        <f t="shared" si="55"/>
        <v>1292.0632147933502</v>
      </c>
      <c r="AG88" s="910">
        <v>49</v>
      </c>
      <c r="AH88" s="880">
        <v>1</v>
      </c>
      <c r="AI88" s="742"/>
    </row>
    <row r="89" spans="1:35" ht="15.75" thickBot="1" x14ac:dyDescent="0.3">
      <c r="A89" s="906">
        <v>50</v>
      </c>
      <c r="B89" s="419">
        <v>1</v>
      </c>
      <c r="C89" s="419">
        <v>4</v>
      </c>
      <c r="D89" s="419">
        <v>45.3</v>
      </c>
      <c r="E89" s="881"/>
      <c r="F89" s="296"/>
      <c r="G89" s="882">
        <v>1</v>
      </c>
      <c r="H89" s="877">
        <f t="shared" si="40"/>
        <v>6.8581934999999997E-2</v>
      </c>
      <c r="I89" s="762">
        <f t="shared" si="41"/>
        <v>81.278508626550007</v>
      </c>
      <c r="J89" s="957">
        <f t="shared" si="42"/>
        <v>25.59</v>
      </c>
      <c r="K89" s="982">
        <f t="shared" si="43"/>
        <v>5.0753925729666784E-2</v>
      </c>
      <c r="L89" s="957">
        <f t="shared" si="44"/>
        <v>60.15</v>
      </c>
      <c r="M89" s="834">
        <f t="shared" si="45"/>
        <v>3</v>
      </c>
      <c r="N89" s="966">
        <f t="shared" si="46"/>
        <v>76.77</v>
      </c>
      <c r="O89" s="882">
        <v>4</v>
      </c>
      <c r="P89" s="878">
        <f t="shared" si="47"/>
        <v>61.6</v>
      </c>
      <c r="Q89" s="900">
        <f t="shared" si="48"/>
        <v>0.47111999999999993</v>
      </c>
      <c r="R89" s="762">
        <f t="shared" si="49"/>
        <v>12.055960799999998</v>
      </c>
      <c r="S89" s="762">
        <f t="shared" si="50"/>
        <v>7.255247999999999</v>
      </c>
      <c r="T89" s="762">
        <f t="shared" si="51"/>
        <v>272.64</v>
      </c>
      <c r="U89" s="884">
        <v>0</v>
      </c>
      <c r="V89" s="941">
        <f t="shared" si="52"/>
        <v>4.9960464</v>
      </c>
      <c r="W89" s="1013"/>
      <c r="X89" s="1011">
        <f t="shared" si="53"/>
        <v>20.633671631999999</v>
      </c>
      <c r="Y89" s="302">
        <f t="shared" si="38"/>
        <v>20.633671631999999</v>
      </c>
      <c r="Z89" s="302">
        <f t="shared" si="39"/>
        <v>874.29</v>
      </c>
      <c r="AA89" s="762">
        <f t="shared" si="54"/>
        <v>1492.2633890585498</v>
      </c>
      <c r="AB89" s="1022">
        <v>2433.2024726999994</v>
      </c>
      <c r="AC89" s="756">
        <v>2433.1999999999998</v>
      </c>
      <c r="AD89" s="792">
        <v>187138</v>
      </c>
      <c r="AE89" s="756"/>
      <c r="AF89" s="762">
        <f t="shared" si="55"/>
        <v>1492.2658617585494</v>
      </c>
      <c r="AG89" s="911">
        <v>50</v>
      </c>
      <c r="AH89" s="880"/>
      <c r="AI89" s="742">
        <v>2</v>
      </c>
    </row>
    <row r="90" spans="1:35" ht="15.75" thickBot="1" x14ac:dyDescent="0.3">
      <c r="A90" s="942"/>
      <c r="B90" s="411">
        <f>SUM(B75:B89)</f>
        <v>24</v>
      </c>
      <c r="C90" s="652">
        <f>SUM(C75:C89)</f>
        <v>23</v>
      </c>
      <c r="D90" s="652">
        <f>SUM(D75:D89)</f>
        <v>600.1</v>
      </c>
      <c r="E90" s="879"/>
      <c r="F90" s="768"/>
      <c r="G90" s="841">
        <f>SUM(G75:G89)</f>
        <v>28.870000000000005</v>
      </c>
      <c r="H90" s="868">
        <f t="shared" si="40"/>
        <v>0.90852139500000006</v>
      </c>
      <c r="I90" s="337">
        <f t="shared" si="41"/>
        <v>1076.7159608563502</v>
      </c>
      <c r="J90" s="337">
        <f t="shared" si="42"/>
        <v>738.78330000000017</v>
      </c>
      <c r="K90" s="977">
        <f t="shared" si="43"/>
        <v>1.4652658358154802</v>
      </c>
      <c r="L90" s="964">
        <f t="shared" si="44"/>
        <v>1736.5305000000003</v>
      </c>
      <c r="M90" s="958">
        <f>SUM(M75:M89)</f>
        <v>44.784999999999997</v>
      </c>
      <c r="N90" s="337">
        <f t="shared" si="46"/>
        <v>1146.0481499999999</v>
      </c>
      <c r="O90" s="958">
        <f>SUM(O75:O89)</f>
        <v>73.655000000000001</v>
      </c>
      <c r="P90" s="959">
        <f t="shared" si="47"/>
        <v>1134.287</v>
      </c>
      <c r="Q90" s="956">
        <f t="shared" si="48"/>
        <v>6.2410399999999999</v>
      </c>
      <c r="R90" s="839">
        <f t="shared" si="49"/>
        <v>159.70821359999999</v>
      </c>
      <c r="S90" s="763">
        <f t="shared" si="50"/>
        <v>96.112015999999997</v>
      </c>
      <c r="T90" s="337">
        <f t="shared" si="51"/>
        <v>1567.6799999999998</v>
      </c>
      <c r="U90" s="718">
        <f>SUM(U75:U89)</f>
        <v>2337.21</v>
      </c>
      <c r="V90" s="939">
        <f>SUM(V75:V89)</f>
        <v>66.183828800000015</v>
      </c>
      <c r="W90" s="1012">
        <f>SUM(W75:W89)</f>
        <v>115.508592768</v>
      </c>
      <c r="X90" s="886">
        <f>SUM(X75:X89)</f>
        <v>108.26983988800001</v>
      </c>
      <c r="Y90" s="768">
        <f t="shared" si="38"/>
        <v>223.77843265600001</v>
      </c>
      <c r="Z90" s="767">
        <f t="shared" si="39"/>
        <v>11581.93</v>
      </c>
      <c r="AA90" s="337">
        <f t="shared" si="54"/>
        <v>21798.783573112349</v>
      </c>
      <c r="AB90" s="1023">
        <f>SUM(AB75:AB89)</f>
        <v>65879.461791099995</v>
      </c>
      <c r="AC90" s="768">
        <f>SUM(AC75:AC89)</f>
        <v>30209.25</v>
      </c>
      <c r="AD90" s="887"/>
      <c r="AE90" s="1019"/>
      <c r="AF90" s="337">
        <f t="shared" si="55"/>
        <v>57468.995364212344</v>
      </c>
      <c r="AG90" s="424"/>
      <c r="AH90" s="880">
        <f>SUM(AH75:AH89)</f>
        <v>8</v>
      </c>
      <c r="AI90" s="619">
        <f>SUM(AI75:AI89)</f>
        <v>10</v>
      </c>
    </row>
    <row r="91" spans="1:35" x14ac:dyDescent="0.25">
      <c r="A91" s="96"/>
      <c r="B91" s="96"/>
      <c r="C91" s="96"/>
      <c r="D91" s="96"/>
      <c r="E91" s="96"/>
      <c r="F91" s="748"/>
      <c r="G91" s="725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7"/>
      <c r="W91" s="97"/>
      <c r="X91" s="97"/>
      <c r="Y91" s="97"/>
      <c r="Z91" s="90"/>
      <c r="AA91" s="90"/>
      <c r="AB91" s="68"/>
      <c r="AC91" s="63" t="s">
        <v>19</v>
      </c>
      <c r="AD91" s="63"/>
      <c r="AE91" s="63"/>
      <c r="AF91" s="63"/>
      <c r="AG91" s="96"/>
    </row>
    <row r="92" spans="1:35" x14ac:dyDescent="0.25">
      <c r="A92" s="96"/>
      <c r="B92" s="96"/>
      <c r="C92" s="96"/>
      <c r="D92" s="96"/>
      <c r="E92" s="96"/>
      <c r="F92" s="90"/>
      <c r="G92" s="90"/>
      <c r="H92" s="90"/>
      <c r="I92" s="90"/>
      <c r="J92" s="90"/>
      <c r="K92" s="90"/>
      <c r="L92" s="4"/>
      <c r="M92" s="4"/>
      <c r="N92" s="4"/>
      <c r="O92" s="4"/>
      <c r="P92" s="90"/>
      <c r="Q92" s="90"/>
      <c r="R92" s="90"/>
      <c r="S92" s="90"/>
      <c r="T92" s="97"/>
      <c r="U92" s="90"/>
      <c r="V92" s="97"/>
      <c r="W92" s="97"/>
      <c r="X92" s="97"/>
      <c r="Y92" s="97"/>
      <c r="Z92" s="90"/>
      <c r="AA92" s="90"/>
      <c r="AB92" s="69"/>
      <c r="AC92" s="70" t="s">
        <v>20</v>
      </c>
      <c r="AD92" s="70"/>
      <c r="AE92" s="70"/>
      <c r="AF92" s="70"/>
      <c r="AG92" s="96"/>
    </row>
    <row r="93" spans="1:35" x14ac:dyDescent="0.25">
      <c r="A93" s="96"/>
      <c r="B93" s="96"/>
      <c r="C93" s="96"/>
      <c r="D93" s="96"/>
      <c r="E93" s="96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7"/>
      <c r="W93" s="97"/>
      <c r="X93" s="97"/>
      <c r="Y93" s="97"/>
      <c r="Z93" s="90"/>
      <c r="AA93" s="90"/>
      <c r="AB93" s="71"/>
      <c r="AC93" s="439" t="s">
        <v>164</v>
      </c>
      <c r="AD93" s="439"/>
      <c r="AE93" s="439"/>
      <c r="AF93" s="150" t="s">
        <v>268</v>
      </c>
      <c r="AG93" s="96"/>
    </row>
    <row r="94" spans="1:35" x14ac:dyDescent="0.25">
      <c r="A94" s="96"/>
      <c r="B94" s="96"/>
      <c r="C94" s="96"/>
      <c r="D94" s="96"/>
      <c r="E94" s="96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7"/>
      <c r="W94" s="97"/>
      <c r="X94" s="97"/>
      <c r="Y94" s="97"/>
      <c r="Z94" s="90"/>
      <c r="AA94" s="90"/>
      <c r="AB94" s="90"/>
      <c r="AC94" s="63"/>
      <c r="AD94" s="63"/>
      <c r="AE94" s="63"/>
      <c r="AF94" s="63"/>
      <c r="AG94" s="96"/>
    </row>
    <row r="95" spans="1:35" x14ac:dyDescent="0.25">
      <c r="A95" s="96"/>
      <c r="B95" s="96"/>
      <c r="C95" s="96"/>
      <c r="D95" s="96"/>
      <c r="E95" s="96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7"/>
      <c r="W95" s="97"/>
      <c r="X95" s="97"/>
      <c r="Y95" s="97"/>
      <c r="Z95" s="90"/>
      <c r="AA95" s="90"/>
      <c r="AB95" s="90"/>
      <c r="AC95" s="90"/>
      <c r="AD95" s="90"/>
      <c r="AE95" s="90"/>
      <c r="AF95" s="90"/>
      <c r="AG95" s="96"/>
    </row>
    <row r="96" spans="1:35" x14ac:dyDescent="0.25">
      <c r="A96" s="96"/>
      <c r="B96" s="96"/>
      <c r="C96" s="96"/>
      <c r="D96" s="96"/>
      <c r="E96" s="96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7"/>
      <c r="W96" s="97"/>
      <c r="X96" s="97"/>
      <c r="Y96" s="97"/>
      <c r="Z96" s="90"/>
      <c r="AA96" s="90"/>
      <c r="AB96" s="90"/>
      <c r="AC96" s="90"/>
      <c r="AD96" s="90"/>
      <c r="AE96" s="90"/>
      <c r="AF96" s="90"/>
      <c r="AG96" s="96"/>
    </row>
    <row r="97" spans="1:35" x14ac:dyDescent="0.25">
      <c r="A97" s="96"/>
      <c r="B97" s="96"/>
      <c r="C97" s="96"/>
      <c r="D97" s="96"/>
      <c r="E97" s="96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7"/>
      <c r="W97" s="97"/>
      <c r="X97" s="97"/>
      <c r="Y97" s="97"/>
      <c r="Z97" s="90"/>
      <c r="AA97" s="90"/>
      <c r="AB97" s="90"/>
      <c r="AC97" s="90"/>
      <c r="AD97" s="90"/>
      <c r="AE97" s="90"/>
      <c r="AF97" s="90"/>
      <c r="AG97" s="98"/>
    </row>
    <row r="98" spans="1:35" x14ac:dyDescent="0.25">
      <c r="A98" s="27"/>
      <c r="B98" s="27"/>
      <c r="C98" s="27"/>
      <c r="D98" s="27"/>
      <c r="E98" s="27"/>
      <c r="F98" s="90"/>
      <c r="G98" s="9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9"/>
      <c r="AC98" s="27"/>
      <c r="AD98" s="27"/>
      <c r="AE98" s="27"/>
      <c r="AF98" s="27"/>
      <c r="AG98" s="27"/>
    </row>
    <row r="99" spans="1:35" ht="15.75" thickBot="1" x14ac:dyDescent="0.3">
      <c r="E99" s="7"/>
      <c r="H99" s="7"/>
      <c r="M99" s="28"/>
      <c r="N99" s="28" t="s">
        <v>40</v>
      </c>
      <c r="O99" s="28"/>
      <c r="P99" s="28"/>
      <c r="Q99" s="28"/>
      <c r="R99" s="28"/>
    </row>
    <row r="100" spans="1:35" ht="15.75" thickBot="1" x14ac:dyDescent="0.3">
      <c r="A100" s="794"/>
      <c r="B100" s="795"/>
      <c r="C100" s="795"/>
      <c r="D100" s="796"/>
      <c r="E100" s="797" t="s">
        <v>252</v>
      </c>
      <c r="F100" s="798"/>
      <c r="G100" s="799"/>
      <c r="H100" s="796" t="s">
        <v>252</v>
      </c>
      <c r="I100" s="800"/>
      <c r="J100" s="800"/>
      <c r="K100" s="800"/>
      <c r="L100" s="800"/>
      <c r="M100" s="800"/>
      <c r="N100" s="796" t="s">
        <v>252</v>
      </c>
      <c r="O100" s="796"/>
      <c r="P100" s="801" t="s">
        <v>12</v>
      </c>
      <c r="Q100" s="796"/>
      <c r="R100" s="800"/>
      <c r="S100" s="800" t="s">
        <v>40</v>
      </c>
      <c r="T100" s="800"/>
      <c r="U100" s="800"/>
      <c r="V100" s="800"/>
      <c r="W100" s="800"/>
      <c r="X100" s="800" t="s">
        <v>247</v>
      </c>
      <c r="Y100" s="800"/>
      <c r="Z100" s="800"/>
      <c r="AA100" s="800"/>
      <c r="AB100" s="802"/>
      <c r="AC100" s="795"/>
      <c r="AD100" s="795"/>
      <c r="AE100" s="803"/>
      <c r="AF100" s="795"/>
      <c r="AG100" s="795"/>
      <c r="AH100" s="804"/>
      <c r="AI100" s="805"/>
    </row>
    <row r="101" spans="1:35" ht="15.75" thickBot="1" x14ac:dyDescent="0.3">
      <c r="A101" s="806"/>
      <c r="B101" s="30"/>
      <c r="C101" s="30"/>
      <c r="D101" s="30"/>
      <c r="E101" s="807">
        <v>1185.1300000000001</v>
      </c>
      <c r="F101" s="808" t="s">
        <v>12</v>
      </c>
      <c r="G101" s="809" t="s">
        <v>250</v>
      </c>
      <c r="H101" s="784">
        <v>1185.1300000000001</v>
      </c>
      <c r="I101" s="809" t="s">
        <v>12</v>
      </c>
      <c r="J101" s="809" t="s">
        <v>12</v>
      </c>
      <c r="K101" s="809"/>
      <c r="L101" s="809" t="s">
        <v>12</v>
      </c>
      <c r="M101" s="809" t="s">
        <v>217</v>
      </c>
      <c r="N101" s="783">
        <v>25.59</v>
      </c>
      <c r="O101" s="783" t="s">
        <v>161</v>
      </c>
      <c r="P101" s="809" t="s">
        <v>257</v>
      </c>
      <c r="Q101" s="788" t="s">
        <v>248</v>
      </c>
      <c r="R101" s="791" t="s">
        <v>12</v>
      </c>
      <c r="S101" s="789" t="s">
        <v>12</v>
      </c>
      <c r="T101" s="790">
        <v>68.16</v>
      </c>
      <c r="U101" s="810">
        <v>269.85000000000002</v>
      </c>
      <c r="V101" s="811" t="s">
        <v>10</v>
      </c>
      <c r="W101" s="788" t="s">
        <v>252</v>
      </c>
      <c r="X101" s="789" t="s">
        <v>252</v>
      </c>
      <c r="Y101" s="789" t="s">
        <v>12</v>
      </c>
      <c r="Z101" s="790">
        <v>19.3</v>
      </c>
      <c r="AA101" s="783" t="s">
        <v>258</v>
      </c>
      <c r="AB101" s="784" t="s">
        <v>57</v>
      </c>
      <c r="AC101" s="782"/>
      <c r="AD101" s="783" t="s">
        <v>213</v>
      </c>
      <c r="AE101" s="783"/>
      <c r="AF101" s="783" t="s">
        <v>58</v>
      </c>
      <c r="AG101" s="454"/>
      <c r="AH101" s="17" t="s">
        <v>73</v>
      </c>
      <c r="AI101" s="174" t="s">
        <v>255</v>
      </c>
    </row>
    <row r="102" spans="1:35" ht="14.25" customHeight="1" thickBot="1" x14ac:dyDescent="0.3">
      <c r="A102" s="812" t="s">
        <v>21</v>
      </c>
      <c r="B102" s="813" t="s">
        <v>2</v>
      </c>
      <c r="C102" s="813" t="s">
        <v>3</v>
      </c>
      <c r="D102" s="813" t="s">
        <v>4</v>
      </c>
      <c r="E102" s="814" t="s">
        <v>259</v>
      </c>
      <c r="F102" s="815" t="s">
        <v>23</v>
      </c>
      <c r="G102" s="816" t="s">
        <v>251</v>
      </c>
      <c r="H102" s="817" t="s">
        <v>260</v>
      </c>
      <c r="I102" s="817" t="s">
        <v>274</v>
      </c>
      <c r="J102" s="817" t="s">
        <v>253</v>
      </c>
      <c r="K102" s="817" t="s">
        <v>275</v>
      </c>
      <c r="L102" s="818" t="s">
        <v>17</v>
      </c>
      <c r="M102" s="819" t="s">
        <v>251</v>
      </c>
      <c r="N102" s="818" t="s">
        <v>217</v>
      </c>
      <c r="O102" s="820" t="s">
        <v>261</v>
      </c>
      <c r="P102" s="818" t="s">
        <v>217</v>
      </c>
      <c r="Q102" s="821" t="s">
        <v>251</v>
      </c>
      <c r="R102" s="632" t="s">
        <v>217</v>
      </c>
      <c r="S102" s="632" t="s">
        <v>161</v>
      </c>
      <c r="T102" s="822" t="s">
        <v>8</v>
      </c>
      <c r="U102" s="817" t="s">
        <v>168</v>
      </c>
      <c r="V102" s="823" t="s">
        <v>256</v>
      </c>
      <c r="W102" s="632">
        <v>2.89</v>
      </c>
      <c r="X102" s="632">
        <v>4.13</v>
      </c>
      <c r="Y102" s="824" t="s">
        <v>10</v>
      </c>
      <c r="Z102" s="825" t="s">
        <v>72</v>
      </c>
      <c r="AA102" s="818" t="s">
        <v>12</v>
      </c>
      <c r="AB102" s="817" t="s">
        <v>13</v>
      </c>
      <c r="AC102" s="817" t="s">
        <v>14</v>
      </c>
      <c r="AD102" s="817" t="s">
        <v>212</v>
      </c>
      <c r="AE102" s="817"/>
      <c r="AF102" s="817" t="s">
        <v>13</v>
      </c>
      <c r="AG102" s="826" t="s">
        <v>1</v>
      </c>
      <c r="AH102" s="827" t="s">
        <v>9</v>
      </c>
      <c r="AI102" s="828"/>
    </row>
    <row r="103" spans="1:35" ht="16.5" customHeight="1" x14ac:dyDescent="0.25">
      <c r="A103" s="746">
        <v>51</v>
      </c>
      <c r="B103" s="454">
        <v>2</v>
      </c>
      <c r="C103" s="454">
        <v>1</v>
      </c>
      <c r="D103" s="454">
        <v>47.8</v>
      </c>
      <c r="E103" s="785"/>
      <c r="F103" s="281"/>
      <c r="G103" s="779">
        <v>0.89</v>
      </c>
      <c r="H103" s="793">
        <f>0.00151395*D103</f>
        <v>7.236680999999999E-2</v>
      </c>
      <c r="I103" s="284">
        <f>H103*1185.13</f>
        <v>85.76407753529999</v>
      </c>
      <c r="J103" s="284">
        <f>25.59*G103</f>
        <v>22.775100000000002</v>
      </c>
      <c r="K103" s="998">
        <f>L103/1185.13</f>
        <v>4.5170993899403433E-2</v>
      </c>
      <c r="L103" s="284">
        <f>60.15*G103</f>
        <v>53.533499999999997</v>
      </c>
      <c r="M103" s="890">
        <v>2.2999999999999998</v>
      </c>
      <c r="N103" s="284">
        <f>25.59*M103</f>
        <v>58.856999999999992</v>
      </c>
      <c r="O103" s="837">
        <f>G103+M103</f>
        <v>3.19</v>
      </c>
      <c r="P103" s="829">
        <f>15.4*O103</f>
        <v>49.125999999999998</v>
      </c>
      <c r="Q103" s="1008">
        <f>0.0104*D103</f>
        <v>0.49711999999999995</v>
      </c>
      <c r="R103" s="2">
        <f>25.59*Q103</f>
        <v>12.721300799999998</v>
      </c>
      <c r="S103" s="2">
        <f>15.4*Q103</f>
        <v>7.6556479999999993</v>
      </c>
      <c r="T103" s="2">
        <f>68.16*C103</f>
        <v>68.16</v>
      </c>
      <c r="U103" s="741">
        <v>0</v>
      </c>
      <c r="V103" s="831">
        <f>0.110288*D103</f>
        <v>5.2717663999999997</v>
      </c>
      <c r="W103" s="167">
        <f>2.89*V103</f>
        <v>15.235404896</v>
      </c>
      <c r="X103" s="281"/>
      <c r="Y103" s="2">
        <f t="shared" ref="Y103:Y123" si="57">SUM(W103:X103)</f>
        <v>15.235404896</v>
      </c>
      <c r="Z103" s="2">
        <f t="shared" ref="Z103:Z123" si="58">19.3*D103</f>
        <v>922.54</v>
      </c>
      <c r="AA103" s="2">
        <f>I103+J103+L103+N103+P103+R103+S103+T103+U103+Y103+Z103+F103</f>
        <v>1296.3680312312999</v>
      </c>
      <c r="AB103" s="281">
        <v>4997.7700000000004</v>
      </c>
      <c r="AC103" s="282">
        <v>0</v>
      </c>
      <c r="AD103" s="892"/>
      <c r="AE103" s="282"/>
      <c r="AF103" s="2">
        <f>AA103+AB103-AC103</f>
        <v>6294.1380312313004</v>
      </c>
      <c r="AG103" s="752">
        <v>51</v>
      </c>
      <c r="AH103" s="742"/>
      <c r="AI103" s="742">
        <v>1</v>
      </c>
    </row>
    <row r="104" spans="1:35" ht="14.25" customHeight="1" x14ac:dyDescent="0.25">
      <c r="A104" s="454">
        <v>52</v>
      </c>
      <c r="B104" s="454">
        <v>1</v>
      </c>
      <c r="C104" s="454">
        <v>1</v>
      </c>
      <c r="D104" s="454">
        <v>36</v>
      </c>
      <c r="E104" s="785"/>
      <c r="F104" s="281"/>
      <c r="G104" s="779">
        <v>1.24</v>
      </c>
      <c r="H104" s="793">
        <f t="shared" ref="H104:H124" si="59">0.00151395*D104</f>
        <v>5.4502200000000001E-2</v>
      </c>
      <c r="I104" s="284">
        <f t="shared" ref="I104:I123" si="60">H104*1185.13</f>
        <v>64.592192286000014</v>
      </c>
      <c r="J104" s="284">
        <f t="shared" ref="J104:J123" si="61">25.59*G104</f>
        <v>31.7316</v>
      </c>
      <c r="K104" s="998">
        <f t="shared" ref="K104:K124" si="62">L104/1185.13</f>
        <v>6.2934867904786806E-2</v>
      </c>
      <c r="L104" s="284">
        <f t="shared" ref="L104:L124" si="63">60.15*G104</f>
        <v>74.585999999999999</v>
      </c>
      <c r="M104" s="728">
        <v>2.4860000000000002</v>
      </c>
      <c r="N104" s="284">
        <f t="shared" ref="N104:N123" si="64">25.59*M104</f>
        <v>63.616740000000007</v>
      </c>
      <c r="O104" s="837">
        <f t="shared" ref="O104:O123" si="65">G104+M104</f>
        <v>3.726</v>
      </c>
      <c r="P104" s="829">
        <f t="shared" ref="P104:P122" si="66">15.4*O104</f>
        <v>57.380400000000002</v>
      </c>
      <c r="Q104" s="1008">
        <f t="shared" ref="Q104:Q124" si="67">0.0104*D104</f>
        <v>0.37439999999999996</v>
      </c>
      <c r="R104" s="2">
        <f t="shared" ref="R104:R124" si="68">25.59*Q104</f>
        <v>9.5808959999999992</v>
      </c>
      <c r="S104" s="2">
        <f t="shared" ref="S104:S123" si="69">15.4*Q104</f>
        <v>5.7657599999999993</v>
      </c>
      <c r="T104" s="2">
        <f t="shared" ref="T104:T123" si="70">68.16*C104</f>
        <v>68.16</v>
      </c>
      <c r="U104" s="284">
        <f>269.85*C104</f>
        <v>269.85000000000002</v>
      </c>
      <c r="V104" s="831">
        <f t="shared" ref="V104:V122" si="71">0.110288*D104</f>
        <v>3.9703679999999997</v>
      </c>
      <c r="W104" s="167"/>
      <c r="X104" s="281">
        <f t="shared" ref="X104:X120" si="72">4.13*V104</f>
        <v>16.397619839999997</v>
      </c>
      <c r="Y104" s="2">
        <f t="shared" si="57"/>
        <v>16.397619839999997</v>
      </c>
      <c r="Z104" s="2">
        <f t="shared" si="58"/>
        <v>694.80000000000007</v>
      </c>
      <c r="AA104" s="2">
        <f t="shared" ref="AA104:AA123" si="73">I104+J104+L104+N104+P104+R104+S104+T104+U104+Y104+Z104+F104</f>
        <v>1356.4612081260002</v>
      </c>
      <c r="AB104" s="281">
        <v>1815.71</v>
      </c>
      <c r="AC104" s="282">
        <v>1816</v>
      </c>
      <c r="AD104" s="892">
        <v>29436</v>
      </c>
      <c r="AE104" s="282"/>
      <c r="AF104" s="2">
        <f t="shared" ref="AF104:AF123" si="74">AA104+AB104-AC104</f>
        <v>1356.1712081260002</v>
      </c>
      <c r="AG104" s="751">
        <v>52</v>
      </c>
      <c r="AH104" s="742"/>
      <c r="AI104" s="742"/>
    </row>
    <row r="105" spans="1:35" ht="15" customHeight="1" x14ac:dyDescent="0.25">
      <c r="A105" s="454">
        <v>53</v>
      </c>
      <c r="B105" s="454">
        <v>3</v>
      </c>
      <c r="C105" s="454">
        <v>3</v>
      </c>
      <c r="D105" s="454">
        <v>31</v>
      </c>
      <c r="E105" s="785"/>
      <c r="F105" s="281"/>
      <c r="G105" s="779">
        <v>10.048999999999999</v>
      </c>
      <c r="H105" s="793">
        <f t="shared" si="59"/>
        <v>4.6932450000000001E-2</v>
      </c>
      <c r="I105" s="284">
        <f t="shared" si="60"/>
        <v>55.621054468500006</v>
      </c>
      <c r="J105" s="284">
        <f t="shared" si="61"/>
        <v>257.15391</v>
      </c>
      <c r="K105" s="998">
        <f t="shared" si="62"/>
        <v>0.51002619965742146</v>
      </c>
      <c r="L105" s="284">
        <f t="shared" si="63"/>
        <v>604.44734999999991</v>
      </c>
      <c r="M105" s="728">
        <v>19.094000000000001</v>
      </c>
      <c r="N105" s="284">
        <f t="shared" si="64"/>
        <v>488.61546000000004</v>
      </c>
      <c r="O105" s="837">
        <f t="shared" si="65"/>
        <v>29.143000000000001</v>
      </c>
      <c r="P105" s="829">
        <f t="shared" si="66"/>
        <v>448.80220000000003</v>
      </c>
      <c r="Q105" s="1008">
        <f t="shared" si="67"/>
        <v>0.32239999999999996</v>
      </c>
      <c r="R105" s="2">
        <f t="shared" si="68"/>
        <v>8.2502159999999982</v>
      </c>
      <c r="S105" s="2">
        <f t="shared" si="69"/>
        <v>4.9649599999999996</v>
      </c>
      <c r="T105" s="2">
        <f t="shared" si="70"/>
        <v>204.48</v>
      </c>
      <c r="U105" s="284">
        <f>269.85*C105</f>
        <v>809.55000000000007</v>
      </c>
      <c r="V105" s="831">
        <f t="shared" si="71"/>
        <v>3.4189279999999997</v>
      </c>
      <c r="W105" s="167">
        <f t="shared" ref="W105:W122" si="75">2.89*V105</f>
        <v>9.8807019199999999</v>
      </c>
      <c r="X105" s="281"/>
      <c r="Y105" s="2">
        <f t="shared" si="57"/>
        <v>9.8807019199999999</v>
      </c>
      <c r="Z105" s="2">
        <f t="shared" si="58"/>
        <v>598.30000000000007</v>
      </c>
      <c r="AA105" s="2">
        <f t="shared" si="73"/>
        <v>3490.0658523884999</v>
      </c>
      <c r="AB105" s="281">
        <v>3798.76</v>
      </c>
      <c r="AC105" s="282">
        <v>3798.76</v>
      </c>
      <c r="AD105" s="892">
        <v>58535</v>
      </c>
      <c r="AE105" s="282"/>
      <c r="AF105" s="2">
        <f t="shared" si="74"/>
        <v>3490.0658523884995</v>
      </c>
      <c r="AG105" s="751">
        <v>53</v>
      </c>
      <c r="AH105" s="742"/>
      <c r="AI105" s="742"/>
    </row>
    <row r="106" spans="1:35" x14ac:dyDescent="0.25">
      <c r="A106" s="734">
        <v>54</v>
      </c>
      <c r="B106" s="454">
        <v>0</v>
      </c>
      <c r="C106" s="730">
        <v>2</v>
      </c>
      <c r="D106" s="454">
        <v>31.4</v>
      </c>
      <c r="E106" s="785"/>
      <c r="F106" s="281"/>
      <c r="G106" s="779">
        <v>5.9710000000000001</v>
      </c>
      <c r="H106" s="793">
        <f t="shared" si="59"/>
        <v>4.7538029999999995E-2</v>
      </c>
      <c r="I106" s="284">
        <f t="shared" si="60"/>
        <v>56.338745493899999</v>
      </c>
      <c r="J106" s="284">
        <f t="shared" si="61"/>
        <v>152.79789</v>
      </c>
      <c r="K106" s="998">
        <f t="shared" si="62"/>
        <v>0.30305169053184033</v>
      </c>
      <c r="L106" s="284">
        <f t="shared" si="63"/>
        <v>359.15564999999998</v>
      </c>
      <c r="M106" s="728">
        <v>8.109</v>
      </c>
      <c r="N106" s="284">
        <f t="shared" si="64"/>
        <v>207.50931</v>
      </c>
      <c r="O106" s="837">
        <f t="shared" si="65"/>
        <v>14.08</v>
      </c>
      <c r="P106" s="829">
        <f t="shared" si="66"/>
        <v>216.83199999999999</v>
      </c>
      <c r="Q106" s="1008">
        <f t="shared" si="67"/>
        <v>0.32655999999999996</v>
      </c>
      <c r="R106" s="2">
        <f t="shared" si="68"/>
        <v>8.3566703999999987</v>
      </c>
      <c r="S106" s="2">
        <f t="shared" si="69"/>
        <v>5.0290239999999997</v>
      </c>
      <c r="T106" s="2">
        <f t="shared" si="70"/>
        <v>136.32</v>
      </c>
      <c r="U106" s="284">
        <f>269.85*C106</f>
        <v>539.70000000000005</v>
      </c>
      <c r="V106" s="831">
        <f t="shared" si="71"/>
        <v>3.4630431999999995</v>
      </c>
      <c r="W106" s="167"/>
      <c r="X106" s="281">
        <f t="shared" si="72"/>
        <v>14.302368415999998</v>
      </c>
      <c r="Y106" s="2">
        <f t="shared" si="57"/>
        <v>14.302368415999998</v>
      </c>
      <c r="Z106" s="2">
        <f t="shared" si="58"/>
        <v>606.02</v>
      </c>
      <c r="AA106" s="2">
        <f t="shared" si="73"/>
        <v>2302.3616583099001</v>
      </c>
      <c r="AB106" s="281">
        <v>2790.21</v>
      </c>
      <c r="AC106" s="282">
        <v>2790.21</v>
      </c>
      <c r="AD106" s="892">
        <v>142778</v>
      </c>
      <c r="AE106" s="282"/>
      <c r="AF106" s="2">
        <f t="shared" si="74"/>
        <v>2302.3616583099001</v>
      </c>
      <c r="AG106" s="751">
        <v>54</v>
      </c>
      <c r="AH106" s="742"/>
      <c r="AI106" s="742"/>
    </row>
    <row r="107" spans="1:35" x14ac:dyDescent="0.25">
      <c r="A107" s="912">
        <v>55</v>
      </c>
      <c r="B107" s="454">
        <v>0</v>
      </c>
      <c r="C107" s="730">
        <v>2</v>
      </c>
      <c r="D107" s="454">
        <v>47.3</v>
      </c>
      <c r="E107" s="785"/>
      <c r="F107" s="281"/>
      <c r="G107" s="779">
        <v>5.3769999999999998</v>
      </c>
      <c r="H107" s="793">
        <f t="shared" si="59"/>
        <v>7.1609834999999997E-2</v>
      </c>
      <c r="I107" s="284">
        <f t="shared" si="60"/>
        <v>84.86696375355001</v>
      </c>
      <c r="J107" s="284">
        <f t="shared" si="61"/>
        <v>137.59743</v>
      </c>
      <c r="K107" s="998">
        <f t="shared" si="62"/>
        <v>0.27290385864841826</v>
      </c>
      <c r="L107" s="284">
        <f t="shared" si="63"/>
        <v>323.42654999999996</v>
      </c>
      <c r="M107" s="728">
        <v>6.9640000000000004</v>
      </c>
      <c r="N107" s="284">
        <f t="shared" si="64"/>
        <v>178.20876000000001</v>
      </c>
      <c r="O107" s="837">
        <f t="shared" si="65"/>
        <v>12.341000000000001</v>
      </c>
      <c r="P107" s="829">
        <f t="shared" si="66"/>
        <v>190.05140000000003</v>
      </c>
      <c r="Q107" s="1008">
        <f t="shared" si="67"/>
        <v>0.49191999999999997</v>
      </c>
      <c r="R107" s="2">
        <f t="shared" si="68"/>
        <v>12.588232799999998</v>
      </c>
      <c r="S107" s="2">
        <f t="shared" si="69"/>
        <v>7.5755679999999996</v>
      </c>
      <c r="T107" s="2">
        <f t="shared" si="70"/>
        <v>136.32</v>
      </c>
      <c r="U107" s="394">
        <v>168.5</v>
      </c>
      <c r="V107" s="831">
        <f t="shared" si="71"/>
        <v>5.2166223999999994</v>
      </c>
      <c r="W107" s="167"/>
      <c r="X107" s="281">
        <f t="shared" si="72"/>
        <v>21.544650511999997</v>
      </c>
      <c r="Y107" s="2">
        <f t="shared" si="57"/>
        <v>21.544650511999997</v>
      </c>
      <c r="Z107" s="2">
        <f t="shared" si="58"/>
        <v>912.89</v>
      </c>
      <c r="AA107" s="2">
        <f t="shared" si="73"/>
        <v>2173.56955506555</v>
      </c>
      <c r="AB107" s="281">
        <v>2315.77</v>
      </c>
      <c r="AC107" s="282">
        <v>3000</v>
      </c>
      <c r="AD107" s="892">
        <v>106052</v>
      </c>
      <c r="AE107" s="282"/>
      <c r="AF107" s="2">
        <f t="shared" si="74"/>
        <v>1489.3395550655496</v>
      </c>
      <c r="AG107" s="752">
        <v>55</v>
      </c>
      <c r="AH107" s="742"/>
      <c r="AI107" s="742">
        <v>2</v>
      </c>
    </row>
    <row r="108" spans="1:35" x14ac:dyDescent="0.25">
      <c r="A108" s="454">
        <v>56</v>
      </c>
      <c r="B108" s="454">
        <v>0</v>
      </c>
      <c r="C108" s="750">
        <v>0</v>
      </c>
      <c r="D108" s="454">
        <v>34</v>
      </c>
      <c r="E108" s="785"/>
      <c r="F108" s="281"/>
      <c r="G108" s="779">
        <v>0</v>
      </c>
      <c r="H108" s="793">
        <f t="shared" si="59"/>
        <v>5.1474300000000001E-2</v>
      </c>
      <c r="I108" s="284">
        <f t="shared" si="60"/>
        <v>61.003737159000003</v>
      </c>
      <c r="J108" s="284">
        <f t="shared" si="61"/>
        <v>0</v>
      </c>
      <c r="K108" s="998">
        <f t="shared" si="62"/>
        <v>0</v>
      </c>
      <c r="L108" s="284">
        <f t="shared" si="63"/>
        <v>0</v>
      </c>
      <c r="M108" s="728">
        <v>0</v>
      </c>
      <c r="N108" s="284">
        <f t="shared" si="64"/>
        <v>0</v>
      </c>
      <c r="O108" s="837">
        <f t="shared" si="65"/>
        <v>0</v>
      </c>
      <c r="P108" s="829">
        <f t="shared" si="66"/>
        <v>0</v>
      </c>
      <c r="Q108" s="1008">
        <f t="shared" si="67"/>
        <v>0.35359999999999997</v>
      </c>
      <c r="R108" s="2">
        <f t="shared" si="68"/>
        <v>9.0486239999999984</v>
      </c>
      <c r="S108" s="2">
        <f t="shared" si="69"/>
        <v>5.4454399999999996</v>
      </c>
      <c r="T108" s="2">
        <f t="shared" si="70"/>
        <v>0</v>
      </c>
      <c r="U108" s="284">
        <f>260.26*C108</f>
        <v>0</v>
      </c>
      <c r="V108" s="831">
        <f t="shared" si="71"/>
        <v>3.7497919999999998</v>
      </c>
      <c r="W108" s="167"/>
      <c r="X108" s="281">
        <f t="shared" si="72"/>
        <v>15.486640959999999</v>
      </c>
      <c r="Y108" s="2">
        <f t="shared" si="57"/>
        <v>15.486640959999999</v>
      </c>
      <c r="Z108" s="2">
        <f t="shared" si="58"/>
        <v>656.2</v>
      </c>
      <c r="AA108" s="2">
        <f t="shared" si="73"/>
        <v>747.1844421190001</v>
      </c>
      <c r="AB108" s="281">
        <v>2768.2</v>
      </c>
      <c r="AC108" s="282">
        <v>0</v>
      </c>
      <c r="AD108" s="892"/>
      <c r="AE108" s="282"/>
      <c r="AF108" s="2">
        <f t="shared" si="74"/>
        <v>3515.3844421189997</v>
      </c>
      <c r="AG108" s="751">
        <v>56</v>
      </c>
      <c r="AH108" s="742"/>
      <c r="AI108" s="742"/>
    </row>
    <row r="109" spans="1:35" x14ac:dyDescent="0.25">
      <c r="A109" s="746">
        <v>57</v>
      </c>
      <c r="B109" s="454">
        <v>1</v>
      </c>
      <c r="C109" s="454">
        <v>0</v>
      </c>
      <c r="D109" s="454">
        <v>31</v>
      </c>
      <c r="E109" s="785"/>
      <c r="F109" s="281"/>
      <c r="G109" s="779">
        <v>0.29799999999999999</v>
      </c>
      <c r="H109" s="793">
        <f t="shared" si="59"/>
        <v>4.6932450000000001E-2</v>
      </c>
      <c r="I109" s="284">
        <f t="shared" si="60"/>
        <v>55.621054468500006</v>
      </c>
      <c r="J109" s="284">
        <f t="shared" si="61"/>
        <v>7.62582</v>
      </c>
      <c r="K109" s="998">
        <f t="shared" si="62"/>
        <v>1.5124669867440699E-2</v>
      </c>
      <c r="L109" s="284">
        <f t="shared" si="63"/>
        <v>17.924699999999998</v>
      </c>
      <c r="M109" s="728">
        <v>3.1320000000000001</v>
      </c>
      <c r="N109" s="284">
        <f t="shared" si="64"/>
        <v>80.147880000000001</v>
      </c>
      <c r="O109" s="837">
        <f t="shared" si="65"/>
        <v>3.43</v>
      </c>
      <c r="P109" s="829">
        <f t="shared" si="66"/>
        <v>52.822000000000003</v>
      </c>
      <c r="Q109" s="1008">
        <f t="shared" si="67"/>
        <v>0.32239999999999996</v>
      </c>
      <c r="R109" s="2">
        <f t="shared" si="68"/>
        <v>8.2502159999999982</v>
      </c>
      <c r="S109" s="2">
        <f t="shared" si="69"/>
        <v>4.9649599999999996</v>
      </c>
      <c r="T109" s="2">
        <f t="shared" si="70"/>
        <v>0</v>
      </c>
      <c r="U109" s="741">
        <f>260.26*C109</f>
        <v>0</v>
      </c>
      <c r="V109" s="831">
        <f t="shared" si="71"/>
        <v>3.4189279999999997</v>
      </c>
      <c r="W109" s="167"/>
      <c r="X109" s="281">
        <f t="shared" si="72"/>
        <v>14.120172639999998</v>
      </c>
      <c r="Y109" s="2">
        <f t="shared" si="57"/>
        <v>14.120172639999998</v>
      </c>
      <c r="Z109" s="2">
        <f t="shared" si="58"/>
        <v>598.30000000000007</v>
      </c>
      <c r="AA109" s="2">
        <f t="shared" si="73"/>
        <v>839.77680310850008</v>
      </c>
      <c r="AB109" s="281">
        <v>1255.68</v>
      </c>
      <c r="AC109" s="282">
        <v>1260</v>
      </c>
      <c r="AD109" s="892">
        <v>53823</v>
      </c>
      <c r="AE109" s="282"/>
      <c r="AF109" s="2">
        <f t="shared" si="74"/>
        <v>835.45680310850003</v>
      </c>
      <c r="AG109" s="752">
        <v>57</v>
      </c>
      <c r="AH109" s="742"/>
      <c r="AI109" s="742">
        <v>1</v>
      </c>
    </row>
    <row r="110" spans="1:35" x14ac:dyDescent="0.25">
      <c r="A110" s="747">
        <v>58</v>
      </c>
      <c r="B110" s="454">
        <v>1</v>
      </c>
      <c r="C110" s="454">
        <v>1</v>
      </c>
      <c r="D110" s="454">
        <v>31</v>
      </c>
      <c r="E110" s="785"/>
      <c r="F110" s="281"/>
      <c r="G110" s="779">
        <v>2.6459999999999999</v>
      </c>
      <c r="H110" s="793">
        <f t="shared" si="59"/>
        <v>4.6932450000000001E-2</v>
      </c>
      <c r="I110" s="284">
        <f t="shared" si="60"/>
        <v>55.621054468500006</v>
      </c>
      <c r="J110" s="284">
        <f t="shared" si="61"/>
        <v>67.71114</v>
      </c>
      <c r="K110" s="998">
        <f t="shared" si="62"/>
        <v>0.13429488748069829</v>
      </c>
      <c r="L110" s="284">
        <f t="shared" si="63"/>
        <v>159.15689999999998</v>
      </c>
      <c r="M110" s="728">
        <v>0.45200000000000001</v>
      </c>
      <c r="N110" s="284">
        <f t="shared" si="64"/>
        <v>11.56668</v>
      </c>
      <c r="O110" s="837">
        <f t="shared" si="65"/>
        <v>3.0979999999999999</v>
      </c>
      <c r="P110" s="829">
        <f t="shared" si="66"/>
        <v>47.709199999999996</v>
      </c>
      <c r="Q110" s="1008">
        <f t="shared" si="67"/>
        <v>0.32239999999999996</v>
      </c>
      <c r="R110" s="2">
        <f t="shared" si="68"/>
        <v>8.2502159999999982</v>
      </c>
      <c r="S110" s="2">
        <f t="shared" si="69"/>
        <v>4.9649599999999996</v>
      </c>
      <c r="T110" s="2">
        <f t="shared" si="70"/>
        <v>68.16</v>
      </c>
      <c r="U110" s="394">
        <v>8.42</v>
      </c>
      <c r="V110" s="831">
        <f t="shared" si="71"/>
        <v>3.4189279999999997</v>
      </c>
      <c r="W110" s="167">
        <f t="shared" si="75"/>
        <v>9.8807019199999999</v>
      </c>
      <c r="X110" s="281"/>
      <c r="Y110" s="2">
        <f t="shared" si="57"/>
        <v>9.8807019199999999</v>
      </c>
      <c r="Z110" s="2">
        <f t="shared" si="58"/>
        <v>598.30000000000007</v>
      </c>
      <c r="AA110" s="2">
        <f t="shared" si="73"/>
        <v>1039.7408523885001</v>
      </c>
      <c r="AB110" s="281">
        <v>-177.14</v>
      </c>
      <c r="AC110" s="282">
        <v>0</v>
      </c>
      <c r="AD110" s="892"/>
      <c r="AE110" s="282"/>
      <c r="AF110" s="2">
        <f t="shared" si="74"/>
        <v>862.60085238850013</v>
      </c>
      <c r="AG110" s="757">
        <v>58</v>
      </c>
      <c r="AH110" s="742">
        <v>1</v>
      </c>
      <c r="AI110" s="742"/>
    </row>
    <row r="111" spans="1:35" x14ac:dyDescent="0.25">
      <c r="A111" s="747">
        <v>59</v>
      </c>
      <c r="B111" s="454">
        <v>2</v>
      </c>
      <c r="C111" s="454">
        <v>2</v>
      </c>
      <c r="D111" s="454">
        <v>46.5</v>
      </c>
      <c r="E111" s="785"/>
      <c r="F111" s="281"/>
      <c r="G111" s="779">
        <v>1.012</v>
      </c>
      <c r="H111" s="793">
        <f t="shared" si="59"/>
        <v>7.0398674999999994E-2</v>
      </c>
      <c r="I111" s="284">
        <f t="shared" si="60"/>
        <v>83.431581702749995</v>
      </c>
      <c r="J111" s="284">
        <f t="shared" si="61"/>
        <v>25.897079999999999</v>
      </c>
      <c r="K111" s="998">
        <f t="shared" si="62"/>
        <v>5.1362972838422782E-2</v>
      </c>
      <c r="L111" s="284">
        <f t="shared" si="63"/>
        <v>60.8718</v>
      </c>
      <c r="M111" s="1003">
        <v>1.0720000000000001</v>
      </c>
      <c r="N111" s="284">
        <f t="shared" si="64"/>
        <v>27.432480000000002</v>
      </c>
      <c r="O111" s="837">
        <f t="shared" si="65"/>
        <v>2.0840000000000001</v>
      </c>
      <c r="P111" s="829">
        <f t="shared" si="66"/>
        <v>32.093600000000002</v>
      </c>
      <c r="Q111" s="1008">
        <f t="shared" si="67"/>
        <v>0.48359999999999997</v>
      </c>
      <c r="R111" s="2">
        <f t="shared" si="68"/>
        <v>12.375323999999999</v>
      </c>
      <c r="S111" s="2">
        <f t="shared" si="69"/>
        <v>7.4474399999999994</v>
      </c>
      <c r="T111" s="2">
        <f t="shared" si="70"/>
        <v>136.32</v>
      </c>
      <c r="U111" s="394">
        <v>90.59</v>
      </c>
      <c r="V111" s="831">
        <f t="shared" si="71"/>
        <v>5.1283919999999998</v>
      </c>
      <c r="W111" s="167">
        <f t="shared" si="75"/>
        <v>14.82105288</v>
      </c>
      <c r="X111" s="281"/>
      <c r="Y111" s="2">
        <f t="shared" si="57"/>
        <v>14.82105288</v>
      </c>
      <c r="Z111" s="2">
        <f t="shared" si="58"/>
        <v>897.45</v>
      </c>
      <c r="AA111" s="2">
        <f t="shared" si="73"/>
        <v>1388.7303585827501</v>
      </c>
      <c r="AB111" s="281">
        <v>-4095.92</v>
      </c>
      <c r="AC111" s="282">
        <v>2500</v>
      </c>
      <c r="AD111" s="892">
        <v>68561</v>
      </c>
      <c r="AE111" s="282"/>
      <c r="AF111" s="2">
        <f t="shared" si="74"/>
        <v>-5207.1896414172497</v>
      </c>
      <c r="AG111" s="757">
        <v>59</v>
      </c>
      <c r="AH111" s="742">
        <v>2</v>
      </c>
      <c r="AI111" s="742"/>
    </row>
    <row r="112" spans="1:35" x14ac:dyDescent="0.25">
      <c r="A112" s="454">
        <v>60</v>
      </c>
      <c r="B112" s="754">
        <v>1</v>
      </c>
      <c r="C112" s="755">
        <v>2</v>
      </c>
      <c r="D112" s="754">
        <v>34.5</v>
      </c>
      <c r="E112" s="785"/>
      <c r="F112" s="281"/>
      <c r="G112" s="779">
        <v>2</v>
      </c>
      <c r="H112" s="793">
        <f t="shared" si="59"/>
        <v>5.2231275000000001E-2</v>
      </c>
      <c r="I112" s="284">
        <f t="shared" si="60"/>
        <v>61.900850940750004</v>
      </c>
      <c r="J112" s="284">
        <f t="shared" si="61"/>
        <v>51.18</v>
      </c>
      <c r="K112" s="998">
        <f t="shared" si="62"/>
        <v>0.10150785145933357</v>
      </c>
      <c r="L112" s="284">
        <f t="shared" si="63"/>
        <v>120.3</v>
      </c>
      <c r="M112" s="728">
        <v>3</v>
      </c>
      <c r="N112" s="284">
        <f t="shared" si="64"/>
        <v>76.77</v>
      </c>
      <c r="O112" s="837">
        <f t="shared" si="65"/>
        <v>5</v>
      </c>
      <c r="P112" s="829">
        <f t="shared" si="66"/>
        <v>77</v>
      </c>
      <c r="Q112" s="1008">
        <f t="shared" si="67"/>
        <v>0.35880000000000001</v>
      </c>
      <c r="R112" s="2">
        <f t="shared" si="68"/>
        <v>9.181692</v>
      </c>
      <c r="S112" s="2">
        <f t="shared" si="69"/>
        <v>5.5255200000000002</v>
      </c>
      <c r="T112" s="2">
        <f t="shared" si="70"/>
        <v>136.32</v>
      </c>
      <c r="U112" s="284">
        <f>269.85*C112</f>
        <v>539.70000000000005</v>
      </c>
      <c r="V112" s="831">
        <f t="shared" si="71"/>
        <v>3.8049360000000001</v>
      </c>
      <c r="W112" s="167">
        <f t="shared" si="75"/>
        <v>10.996265040000001</v>
      </c>
      <c r="X112" s="281"/>
      <c r="Y112" s="2">
        <f t="shared" si="57"/>
        <v>10.996265040000001</v>
      </c>
      <c r="Z112" s="2">
        <f t="shared" si="58"/>
        <v>665.85</v>
      </c>
      <c r="AA112" s="2">
        <f t="shared" si="73"/>
        <v>1754.7243279807499</v>
      </c>
      <c r="AB112" s="739">
        <v>1517.68</v>
      </c>
      <c r="AC112" s="893">
        <v>3500</v>
      </c>
      <c r="AD112" s="894">
        <v>28745</v>
      </c>
      <c r="AE112" s="282"/>
      <c r="AF112" s="2">
        <f t="shared" si="74"/>
        <v>-227.59567201924983</v>
      </c>
      <c r="AG112" s="751">
        <v>60</v>
      </c>
      <c r="AH112" s="742"/>
      <c r="AI112" s="742"/>
    </row>
    <row r="113" spans="1:35" x14ac:dyDescent="0.25">
      <c r="A113" s="747">
        <v>61</v>
      </c>
      <c r="B113" s="729">
        <v>1</v>
      </c>
      <c r="C113" s="730">
        <v>1</v>
      </c>
      <c r="D113" s="454">
        <v>31.4</v>
      </c>
      <c r="E113" s="785"/>
      <c r="F113" s="281"/>
      <c r="G113" s="779">
        <v>1.494</v>
      </c>
      <c r="H113" s="793">
        <f t="shared" si="59"/>
        <v>4.7538029999999995E-2</v>
      </c>
      <c r="I113" s="284">
        <f t="shared" si="60"/>
        <v>56.338745493899999</v>
      </c>
      <c r="J113" s="284">
        <f t="shared" si="61"/>
        <v>38.231459999999998</v>
      </c>
      <c r="K113" s="998">
        <f t="shared" si="62"/>
        <v>7.5826365040122162E-2</v>
      </c>
      <c r="L113" s="284">
        <f t="shared" si="63"/>
        <v>89.864099999999993</v>
      </c>
      <c r="M113" s="728">
        <v>0.79400000000000004</v>
      </c>
      <c r="N113" s="284">
        <f t="shared" si="64"/>
        <v>20.318460000000002</v>
      </c>
      <c r="O113" s="837">
        <f t="shared" si="65"/>
        <v>2.2880000000000003</v>
      </c>
      <c r="P113" s="829">
        <f t="shared" si="66"/>
        <v>35.235200000000006</v>
      </c>
      <c r="Q113" s="1008">
        <f t="shared" si="67"/>
        <v>0.32655999999999996</v>
      </c>
      <c r="R113" s="2">
        <f t="shared" si="68"/>
        <v>8.3566703999999987</v>
      </c>
      <c r="S113" s="2">
        <f t="shared" si="69"/>
        <v>5.0290239999999997</v>
      </c>
      <c r="T113" s="2">
        <f t="shared" si="70"/>
        <v>68.16</v>
      </c>
      <c r="U113" s="394">
        <v>5.44</v>
      </c>
      <c r="V113" s="831">
        <f t="shared" si="71"/>
        <v>3.4630431999999995</v>
      </c>
      <c r="W113" s="167"/>
      <c r="X113" s="281">
        <f t="shared" si="72"/>
        <v>14.302368415999998</v>
      </c>
      <c r="Y113" s="2">
        <f t="shared" si="57"/>
        <v>14.302368415999998</v>
      </c>
      <c r="Z113" s="2">
        <f t="shared" si="58"/>
        <v>606.02</v>
      </c>
      <c r="AA113" s="2">
        <f t="shared" si="73"/>
        <v>947.29602830989995</v>
      </c>
      <c r="AB113" s="281">
        <v>-1876.93</v>
      </c>
      <c r="AC113" s="282">
        <v>0</v>
      </c>
      <c r="AD113" s="892"/>
      <c r="AE113" s="282"/>
      <c r="AF113" s="2">
        <f t="shared" si="74"/>
        <v>-929.63397169010011</v>
      </c>
      <c r="AG113" s="757">
        <v>61</v>
      </c>
      <c r="AH113" s="742"/>
      <c r="AI113" s="742"/>
    </row>
    <row r="114" spans="1:35" x14ac:dyDescent="0.25">
      <c r="A114" s="912">
        <v>62</v>
      </c>
      <c r="B114" s="454">
        <v>0</v>
      </c>
      <c r="C114" s="736">
        <v>0</v>
      </c>
      <c r="D114" s="454">
        <v>31</v>
      </c>
      <c r="E114" s="785"/>
      <c r="F114" s="281"/>
      <c r="G114" s="779">
        <v>7.5010000000000003</v>
      </c>
      <c r="H114" s="793">
        <f t="shared" si="59"/>
        <v>4.6932450000000001E-2</v>
      </c>
      <c r="I114" s="284">
        <f t="shared" si="60"/>
        <v>55.621054468500006</v>
      </c>
      <c r="J114" s="284">
        <f t="shared" si="61"/>
        <v>191.95059000000001</v>
      </c>
      <c r="K114" s="998">
        <f t="shared" si="62"/>
        <v>0.38070519689823057</v>
      </c>
      <c r="L114" s="284">
        <f t="shared" si="63"/>
        <v>451.18515000000002</v>
      </c>
      <c r="M114" s="728">
        <v>9.9179999999999993</v>
      </c>
      <c r="N114" s="284">
        <f t="shared" si="64"/>
        <v>253.80161999999999</v>
      </c>
      <c r="O114" s="837">
        <f t="shared" si="65"/>
        <v>17.419</v>
      </c>
      <c r="P114" s="829">
        <f t="shared" si="66"/>
        <v>268.25260000000003</v>
      </c>
      <c r="Q114" s="1008">
        <f t="shared" si="67"/>
        <v>0.32239999999999996</v>
      </c>
      <c r="R114" s="2">
        <f t="shared" si="68"/>
        <v>8.2502159999999982</v>
      </c>
      <c r="S114" s="2">
        <f t="shared" si="69"/>
        <v>4.9649599999999996</v>
      </c>
      <c r="T114" s="2">
        <f t="shared" si="70"/>
        <v>0</v>
      </c>
      <c r="U114" s="394">
        <v>217.42</v>
      </c>
      <c r="V114" s="831">
        <f t="shared" si="71"/>
        <v>3.4189279999999997</v>
      </c>
      <c r="W114" s="167"/>
      <c r="X114" s="281">
        <f t="shared" si="72"/>
        <v>14.120172639999998</v>
      </c>
      <c r="Y114" s="2">
        <f t="shared" si="57"/>
        <v>14.120172639999998</v>
      </c>
      <c r="Z114" s="2">
        <f t="shared" si="58"/>
        <v>598.30000000000007</v>
      </c>
      <c r="AA114" s="2">
        <f t="shared" si="73"/>
        <v>2063.8663631085001</v>
      </c>
      <c r="AB114" s="281">
        <v>4183.5</v>
      </c>
      <c r="AC114" s="282">
        <v>0</v>
      </c>
      <c r="AD114" s="892"/>
      <c r="AE114" s="282"/>
      <c r="AF114" s="2">
        <f t="shared" si="74"/>
        <v>6247.3663631085001</v>
      </c>
      <c r="AG114" s="757">
        <v>62</v>
      </c>
      <c r="AH114" s="742">
        <v>2</v>
      </c>
      <c r="AI114" s="742"/>
    </row>
    <row r="115" spans="1:35" x14ac:dyDescent="0.25">
      <c r="A115" s="747">
        <v>63</v>
      </c>
      <c r="B115" s="454">
        <v>2</v>
      </c>
      <c r="C115" s="454">
        <v>2</v>
      </c>
      <c r="D115" s="454">
        <v>46.2</v>
      </c>
      <c r="E115" s="785"/>
      <c r="F115" s="281"/>
      <c r="G115" s="779">
        <v>6.2530000000000001</v>
      </c>
      <c r="H115" s="793">
        <f t="shared" si="59"/>
        <v>6.9944490000000012E-2</v>
      </c>
      <c r="I115" s="284">
        <f t="shared" si="60"/>
        <v>82.893313433700015</v>
      </c>
      <c r="J115" s="284">
        <f t="shared" si="61"/>
        <v>160.01427000000001</v>
      </c>
      <c r="K115" s="998">
        <f t="shared" si="62"/>
        <v>0.31736429758760643</v>
      </c>
      <c r="L115" s="284">
        <f t="shared" si="63"/>
        <v>376.11795000000001</v>
      </c>
      <c r="M115" s="728">
        <v>3.6829999999999998</v>
      </c>
      <c r="N115" s="284">
        <f t="shared" si="64"/>
        <v>94.247969999999995</v>
      </c>
      <c r="O115" s="837">
        <f t="shared" si="65"/>
        <v>9.9359999999999999</v>
      </c>
      <c r="P115" s="829">
        <f t="shared" si="66"/>
        <v>153.01439999999999</v>
      </c>
      <c r="Q115" s="1008">
        <f t="shared" si="67"/>
        <v>0.48048000000000002</v>
      </c>
      <c r="R115" s="2">
        <f t="shared" si="68"/>
        <v>12.2954832</v>
      </c>
      <c r="S115" s="2">
        <f t="shared" si="69"/>
        <v>7.3993920000000006</v>
      </c>
      <c r="T115" s="2">
        <f t="shared" si="70"/>
        <v>136.32</v>
      </c>
      <c r="U115" s="394">
        <v>271.77</v>
      </c>
      <c r="V115" s="831">
        <f t="shared" si="71"/>
        <v>5.0953056000000005</v>
      </c>
      <c r="W115" s="167"/>
      <c r="X115" s="281">
        <f t="shared" si="72"/>
        <v>21.043612128000003</v>
      </c>
      <c r="Y115" s="2">
        <f t="shared" si="57"/>
        <v>21.043612128000003</v>
      </c>
      <c r="Z115" s="2">
        <f t="shared" si="58"/>
        <v>891.66000000000008</v>
      </c>
      <c r="AA115" s="2">
        <f t="shared" si="73"/>
        <v>2206.7763907617</v>
      </c>
      <c r="AB115" s="281">
        <v>2512.4</v>
      </c>
      <c r="AC115" s="282">
        <v>2600</v>
      </c>
      <c r="AD115" s="892">
        <v>241583</v>
      </c>
      <c r="AE115" s="282"/>
      <c r="AF115" s="2">
        <f t="shared" si="74"/>
        <v>2119.1763907617005</v>
      </c>
      <c r="AG115" s="757">
        <v>63</v>
      </c>
      <c r="AH115" s="742">
        <v>2</v>
      </c>
      <c r="AI115" s="742"/>
    </row>
    <row r="116" spans="1:35" x14ac:dyDescent="0.25">
      <c r="A116" s="912">
        <v>64</v>
      </c>
      <c r="B116" s="454">
        <v>1</v>
      </c>
      <c r="C116" s="736">
        <v>1</v>
      </c>
      <c r="D116" s="454">
        <v>34.6</v>
      </c>
      <c r="E116" s="785"/>
      <c r="F116" s="281"/>
      <c r="G116" s="779">
        <v>1</v>
      </c>
      <c r="H116" s="793">
        <f t="shared" si="59"/>
        <v>5.2382670000000006E-2</v>
      </c>
      <c r="I116" s="284">
        <f t="shared" si="60"/>
        <v>62.080273697100012</v>
      </c>
      <c r="J116" s="284">
        <f t="shared" si="61"/>
        <v>25.59</v>
      </c>
      <c r="K116" s="998">
        <f t="shared" si="62"/>
        <v>5.0753925729666784E-2</v>
      </c>
      <c r="L116" s="284">
        <f t="shared" si="63"/>
        <v>60.15</v>
      </c>
      <c r="M116" s="728">
        <v>0.9</v>
      </c>
      <c r="N116" s="284">
        <f t="shared" si="64"/>
        <v>23.030999999999999</v>
      </c>
      <c r="O116" s="837">
        <f t="shared" si="65"/>
        <v>1.9</v>
      </c>
      <c r="P116" s="829">
        <f t="shared" si="66"/>
        <v>29.259999999999998</v>
      </c>
      <c r="Q116" s="1008">
        <f t="shared" si="67"/>
        <v>0.35983999999999999</v>
      </c>
      <c r="R116" s="2">
        <f t="shared" si="68"/>
        <v>9.2083055999999992</v>
      </c>
      <c r="S116" s="2">
        <f t="shared" si="69"/>
        <v>5.5415359999999998</v>
      </c>
      <c r="T116" s="2">
        <f t="shared" si="70"/>
        <v>68.16</v>
      </c>
      <c r="U116" s="394">
        <v>0</v>
      </c>
      <c r="V116" s="831">
        <f t="shared" si="71"/>
        <v>3.8159648000000002</v>
      </c>
      <c r="W116" s="167">
        <f t="shared" si="75"/>
        <v>11.028138272000001</v>
      </c>
      <c r="X116" s="281"/>
      <c r="Y116" s="2">
        <f t="shared" si="57"/>
        <v>11.028138272000001</v>
      </c>
      <c r="Z116" s="2">
        <f t="shared" si="58"/>
        <v>667.78000000000009</v>
      </c>
      <c r="AA116" s="2">
        <f t="shared" si="73"/>
        <v>961.82925356910005</v>
      </c>
      <c r="AB116" s="281">
        <v>1470.75</v>
      </c>
      <c r="AC116" s="282">
        <v>0</v>
      </c>
      <c r="AD116" s="892"/>
      <c r="AE116" s="282"/>
      <c r="AF116" s="2">
        <f t="shared" si="74"/>
        <v>2432.5792535690998</v>
      </c>
      <c r="AG116" s="757">
        <v>64</v>
      </c>
      <c r="AH116" s="742">
        <v>3</v>
      </c>
      <c r="AI116" s="742"/>
    </row>
    <row r="117" spans="1:35" x14ac:dyDescent="0.25">
      <c r="A117" s="747">
        <v>65</v>
      </c>
      <c r="B117" s="454">
        <v>2</v>
      </c>
      <c r="C117" s="454">
        <v>0</v>
      </c>
      <c r="D117" s="454">
        <v>31.2</v>
      </c>
      <c r="E117" s="785"/>
      <c r="F117" s="281"/>
      <c r="G117" s="779">
        <v>1</v>
      </c>
      <c r="H117" s="793">
        <f t="shared" si="59"/>
        <v>4.7235239999999998E-2</v>
      </c>
      <c r="I117" s="284">
        <f t="shared" si="60"/>
        <v>55.979899981199999</v>
      </c>
      <c r="J117" s="284">
        <f t="shared" si="61"/>
        <v>25.59</v>
      </c>
      <c r="K117" s="998">
        <f t="shared" si="62"/>
        <v>5.0753925729666784E-2</v>
      </c>
      <c r="L117" s="284">
        <f t="shared" si="63"/>
        <v>60.15</v>
      </c>
      <c r="M117" s="890">
        <v>0</v>
      </c>
      <c r="N117" s="284">
        <f t="shared" si="64"/>
        <v>0</v>
      </c>
      <c r="O117" s="837">
        <f t="shared" si="65"/>
        <v>1</v>
      </c>
      <c r="P117" s="829">
        <f t="shared" si="66"/>
        <v>15.4</v>
      </c>
      <c r="Q117" s="1008">
        <f t="shared" si="67"/>
        <v>0.32447999999999999</v>
      </c>
      <c r="R117" s="2">
        <f t="shared" si="68"/>
        <v>8.3034432000000002</v>
      </c>
      <c r="S117" s="2">
        <f t="shared" si="69"/>
        <v>4.9969919999999997</v>
      </c>
      <c r="T117" s="2">
        <f t="shared" si="70"/>
        <v>0</v>
      </c>
      <c r="U117" s="394">
        <v>0</v>
      </c>
      <c r="V117" s="831">
        <f t="shared" si="71"/>
        <v>3.4409855999999999</v>
      </c>
      <c r="W117" s="167">
        <f t="shared" si="75"/>
        <v>9.9444483839999993</v>
      </c>
      <c r="X117" s="281"/>
      <c r="Y117" s="2">
        <f t="shared" si="57"/>
        <v>9.9444483839999993</v>
      </c>
      <c r="Z117" s="2">
        <f t="shared" si="58"/>
        <v>602.16</v>
      </c>
      <c r="AA117" s="2">
        <f t="shared" si="73"/>
        <v>782.52478356519998</v>
      </c>
      <c r="AB117" s="281">
        <v>7220.1</v>
      </c>
      <c r="AC117" s="282">
        <v>0</v>
      </c>
      <c r="AD117" s="892"/>
      <c r="AE117" s="282"/>
      <c r="AF117" s="2">
        <f t="shared" si="74"/>
        <v>8002.6247835652002</v>
      </c>
      <c r="AG117" s="757">
        <v>65</v>
      </c>
      <c r="AH117" s="742"/>
      <c r="AI117" s="742"/>
    </row>
    <row r="118" spans="1:35" x14ac:dyDescent="0.25">
      <c r="A118" s="758">
        <v>66</v>
      </c>
      <c r="B118" s="759">
        <v>2</v>
      </c>
      <c r="C118" s="913">
        <v>3</v>
      </c>
      <c r="D118" s="454">
        <v>30.9</v>
      </c>
      <c r="E118" s="785"/>
      <c r="F118" s="281"/>
      <c r="G118" s="779">
        <v>3.5059999999999998</v>
      </c>
      <c r="H118" s="793">
        <f t="shared" si="59"/>
        <v>4.6781054999999995E-2</v>
      </c>
      <c r="I118" s="284">
        <f t="shared" si="60"/>
        <v>55.441631712149999</v>
      </c>
      <c r="J118" s="284">
        <f t="shared" si="61"/>
        <v>89.71853999999999</v>
      </c>
      <c r="K118" s="998">
        <f t="shared" si="62"/>
        <v>0.17794326360821172</v>
      </c>
      <c r="L118" s="284">
        <f t="shared" si="63"/>
        <v>210.88589999999999</v>
      </c>
      <c r="M118" s="728">
        <v>6.3940000000000001</v>
      </c>
      <c r="N118" s="284">
        <f t="shared" si="64"/>
        <v>163.62245999999999</v>
      </c>
      <c r="O118" s="837">
        <f t="shared" si="65"/>
        <v>9.9</v>
      </c>
      <c r="P118" s="829">
        <f t="shared" si="66"/>
        <v>152.46</v>
      </c>
      <c r="Q118" s="1008">
        <f t="shared" si="67"/>
        <v>0.32135999999999998</v>
      </c>
      <c r="R118" s="2">
        <f t="shared" si="68"/>
        <v>8.223602399999999</v>
      </c>
      <c r="S118" s="2">
        <f t="shared" si="69"/>
        <v>4.948944</v>
      </c>
      <c r="T118" s="2">
        <f t="shared" si="70"/>
        <v>204.48</v>
      </c>
      <c r="U118" s="741">
        <v>0</v>
      </c>
      <c r="V118" s="831">
        <f t="shared" si="71"/>
        <v>3.4078991999999997</v>
      </c>
      <c r="W118" s="167"/>
      <c r="X118" s="281">
        <f t="shared" si="72"/>
        <v>14.074623695999998</v>
      </c>
      <c r="Y118" s="2">
        <f t="shared" si="57"/>
        <v>14.074623695999998</v>
      </c>
      <c r="Z118" s="2">
        <f t="shared" si="58"/>
        <v>596.37</v>
      </c>
      <c r="AA118" s="2">
        <f t="shared" si="73"/>
        <v>1500.22570180815</v>
      </c>
      <c r="AB118" s="281">
        <v>1714.14</v>
      </c>
      <c r="AC118" s="282">
        <v>2200</v>
      </c>
      <c r="AD118" s="892">
        <v>32040</v>
      </c>
      <c r="AE118" s="282"/>
      <c r="AF118" s="2">
        <f t="shared" si="74"/>
        <v>1014.3657018081503</v>
      </c>
      <c r="AG118" s="752">
        <v>66</v>
      </c>
      <c r="AH118" s="742"/>
      <c r="AI118" s="742">
        <v>3</v>
      </c>
    </row>
    <row r="119" spans="1:35" x14ac:dyDescent="0.25">
      <c r="A119" s="760">
        <v>67</v>
      </c>
      <c r="B119" s="454">
        <v>1</v>
      </c>
      <c r="C119" s="454">
        <v>1</v>
      </c>
      <c r="D119" s="454">
        <v>46.2</v>
      </c>
      <c r="E119" s="785"/>
      <c r="F119" s="281"/>
      <c r="G119" s="779">
        <v>0.55800000000000005</v>
      </c>
      <c r="H119" s="793">
        <f t="shared" si="59"/>
        <v>6.9944490000000012E-2</v>
      </c>
      <c r="I119" s="284">
        <f t="shared" si="60"/>
        <v>82.893313433700015</v>
      </c>
      <c r="J119" s="284">
        <f t="shared" si="61"/>
        <v>14.27922</v>
      </c>
      <c r="K119" s="998">
        <f t="shared" si="62"/>
        <v>2.8320690557154068E-2</v>
      </c>
      <c r="L119" s="284">
        <f t="shared" si="63"/>
        <v>33.563700000000004</v>
      </c>
      <c r="M119" s="728">
        <v>1.1830000000000001</v>
      </c>
      <c r="N119" s="284">
        <f t="shared" si="64"/>
        <v>30.272970000000001</v>
      </c>
      <c r="O119" s="837">
        <f t="shared" si="65"/>
        <v>1.7410000000000001</v>
      </c>
      <c r="P119" s="829">
        <f t="shared" si="66"/>
        <v>26.811400000000003</v>
      </c>
      <c r="Q119" s="1008">
        <f t="shared" si="67"/>
        <v>0.48048000000000002</v>
      </c>
      <c r="R119" s="2">
        <f t="shared" si="68"/>
        <v>12.2954832</v>
      </c>
      <c r="S119" s="2">
        <f t="shared" si="69"/>
        <v>7.3993920000000006</v>
      </c>
      <c r="T119" s="2">
        <f t="shared" si="70"/>
        <v>68.16</v>
      </c>
      <c r="U119" s="284">
        <v>269.85000000000002</v>
      </c>
      <c r="V119" s="831">
        <f t="shared" si="71"/>
        <v>5.0953056000000005</v>
      </c>
      <c r="W119" s="167"/>
      <c r="X119" s="281">
        <f>4.13*V119</f>
        <v>21.043612128000003</v>
      </c>
      <c r="Y119" s="2">
        <f t="shared" si="57"/>
        <v>21.043612128000003</v>
      </c>
      <c r="Z119" s="2">
        <f t="shared" si="58"/>
        <v>891.66000000000008</v>
      </c>
      <c r="AA119" s="2">
        <f t="shared" si="73"/>
        <v>1458.2290907617</v>
      </c>
      <c r="AB119" s="281">
        <v>2052.98</v>
      </c>
      <c r="AC119" s="282">
        <v>2053</v>
      </c>
      <c r="AD119" s="892">
        <v>236758</v>
      </c>
      <c r="AE119" s="282"/>
      <c r="AF119" s="2">
        <f t="shared" si="74"/>
        <v>1458.2090907617003</v>
      </c>
      <c r="AG119" s="751">
        <v>67</v>
      </c>
      <c r="AH119" s="742"/>
      <c r="AI119" s="742"/>
    </row>
    <row r="120" spans="1:35" x14ac:dyDescent="0.25">
      <c r="A120" s="914">
        <v>68</v>
      </c>
      <c r="B120" s="454">
        <v>1</v>
      </c>
      <c r="C120" s="736">
        <v>1</v>
      </c>
      <c r="D120" s="454">
        <v>34.700000000000003</v>
      </c>
      <c r="E120" s="785"/>
      <c r="F120" s="281"/>
      <c r="G120" s="779">
        <v>1.819</v>
      </c>
      <c r="H120" s="793">
        <f t="shared" si="59"/>
        <v>5.2534065000000005E-2</v>
      </c>
      <c r="I120" s="284">
        <f t="shared" si="60"/>
        <v>62.259696453450012</v>
      </c>
      <c r="J120" s="284">
        <f t="shared" si="61"/>
        <v>46.548209999999997</v>
      </c>
      <c r="K120" s="998">
        <f t="shared" si="62"/>
        <v>9.2321390902263878E-2</v>
      </c>
      <c r="L120" s="284">
        <f t="shared" si="63"/>
        <v>109.41284999999999</v>
      </c>
      <c r="M120" s="728">
        <v>3.2730000000000001</v>
      </c>
      <c r="N120" s="284">
        <f t="shared" si="64"/>
        <v>83.756070000000008</v>
      </c>
      <c r="O120" s="837">
        <f t="shared" si="65"/>
        <v>5.0920000000000005</v>
      </c>
      <c r="P120" s="829">
        <f t="shared" si="66"/>
        <v>78.416800000000009</v>
      </c>
      <c r="Q120" s="1008">
        <f t="shared" si="67"/>
        <v>0.36088000000000003</v>
      </c>
      <c r="R120" s="2">
        <f t="shared" si="68"/>
        <v>9.2349192000000002</v>
      </c>
      <c r="S120" s="2">
        <f t="shared" si="69"/>
        <v>5.5575520000000003</v>
      </c>
      <c r="T120" s="2">
        <f t="shared" si="70"/>
        <v>68.16</v>
      </c>
      <c r="U120" s="741">
        <v>0</v>
      </c>
      <c r="V120" s="831">
        <f t="shared" si="71"/>
        <v>3.8269936000000002</v>
      </c>
      <c r="W120" s="167"/>
      <c r="X120" s="281">
        <f t="shared" si="72"/>
        <v>15.805483568</v>
      </c>
      <c r="Y120" s="2">
        <f t="shared" si="57"/>
        <v>15.805483568</v>
      </c>
      <c r="Z120" s="2">
        <f t="shared" si="58"/>
        <v>669.71</v>
      </c>
      <c r="AA120" s="2">
        <f t="shared" si="73"/>
        <v>1148.86158122145</v>
      </c>
      <c r="AB120" s="281">
        <v>-4087.88</v>
      </c>
      <c r="AC120" s="282">
        <v>0</v>
      </c>
      <c r="AD120" s="892"/>
      <c r="AE120" s="282"/>
      <c r="AF120" s="2">
        <f t="shared" si="74"/>
        <v>-2939.0184187785499</v>
      </c>
      <c r="AG120" s="915">
        <v>68</v>
      </c>
      <c r="AH120" s="742"/>
      <c r="AI120" s="742">
        <v>2</v>
      </c>
    </row>
    <row r="121" spans="1:35" x14ac:dyDescent="0.25">
      <c r="A121" s="454">
        <v>69</v>
      </c>
      <c r="B121" s="454">
        <v>1</v>
      </c>
      <c r="C121" s="454">
        <v>0</v>
      </c>
      <c r="D121" s="454">
        <v>31.7</v>
      </c>
      <c r="E121" s="785"/>
      <c r="F121" s="281"/>
      <c r="G121" s="779">
        <v>0</v>
      </c>
      <c r="H121" s="793">
        <f t="shared" si="59"/>
        <v>4.7992214999999998E-2</v>
      </c>
      <c r="I121" s="284">
        <f t="shared" si="60"/>
        <v>56.87701376295</v>
      </c>
      <c r="J121" s="284">
        <f t="shared" si="61"/>
        <v>0</v>
      </c>
      <c r="K121" s="998">
        <f t="shared" si="62"/>
        <v>0</v>
      </c>
      <c r="L121" s="284">
        <f t="shared" si="63"/>
        <v>0</v>
      </c>
      <c r="M121" s="728">
        <v>0</v>
      </c>
      <c r="N121" s="284">
        <f t="shared" si="64"/>
        <v>0</v>
      </c>
      <c r="O121" s="837">
        <f t="shared" si="65"/>
        <v>0</v>
      </c>
      <c r="P121" s="829">
        <f t="shared" si="66"/>
        <v>0</v>
      </c>
      <c r="Q121" s="1008">
        <f t="shared" si="67"/>
        <v>0.32967999999999997</v>
      </c>
      <c r="R121" s="2">
        <f t="shared" si="68"/>
        <v>8.4365112</v>
      </c>
      <c r="S121" s="2">
        <f t="shared" si="69"/>
        <v>5.0770719999999994</v>
      </c>
      <c r="T121" s="2">
        <f t="shared" si="70"/>
        <v>0</v>
      </c>
      <c r="U121" s="284">
        <v>0</v>
      </c>
      <c r="V121" s="831">
        <f t="shared" si="71"/>
        <v>3.4961295999999997</v>
      </c>
      <c r="W121" s="167">
        <f t="shared" si="75"/>
        <v>10.103814544</v>
      </c>
      <c r="X121" s="281"/>
      <c r="Y121" s="2">
        <f t="shared" si="57"/>
        <v>10.103814544</v>
      </c>
      <c r="Z121" s="2">
        <f t="shared" si="58"/>
        <v>611.81000000000006</v>
      </c>
      <c r="AA121" s="2">
        <f t="shared" si="73"/>
        <v>692.30441150695003</v>
      </c>
      <c r="AB121" s="281">
        <v>-1773.77</v>
      </c>
      <c r="AC121" s="282">
        <v>1700</v>
      </c>
      <c r="AD121" s="892">
        <v>24485</v>
      </c>
      <c r="AE121" s="282"/>
      <c r="AF121" s="2">
        <f t="shared" si="74"/>
        <v>-2781.4655884930498</v>
      </c>
      <c r="AG121" s="751">
        <v>69</v>
      </c>
      <c r="AH121" s="742"/>
      <c r="AI121" s="742"/>
    </row>
    <row r="122" spans="1:35" ht="15.75" thickBot="1" x14ac:dyDescent="0.3">
      <c r="A122" s="747">
        <v>70</v>
      </c>
      <c r="B122" s="754">
        <v>3</v>
      </c>
      <c r="C122" s="754">
        <v>3</v>
      </c>
      <c r="D122" s="754">
        <v>30.9</v>
      </c>
      <c r="E122" s="787"/>
      <c r="F122" s="739"/>
      <c r="G122" s="780">
        <v>6.3940000000000001</v>
      </c>
      <c r="H122" s="1000">
        <f t="shared" si="59"/>
        <v>4.6781054999999995E-2</v>
      </c>
      <c r="I122" s="756">
        <f t="shared" si="60"/>
        <v>55.441631712149999</v>
      </c>
      <c r="J122" s="756">
        <f t="shared" si="61"/>
        <v>163.62245999999999</v>
      </c>
      <c r="K122" s="999">
        <f t="shared" si="62"/>
        <v>0.32452060111548942</v>
      </c>
      <c r="L122" s="756">
        <f t="shared" si="63"/>
        <v>384.59910000000002</v>
      </c>
      <c r="M122" s="882">
        <v>7.2249999999999996</v>
      </c>
      <c r="N122" s="756">
        <f t="shared" si="64"/>
        <v>184.88774999999998</v>
      </c>
      <c r="O122" s="883">
        <f t="shared" si="65"/>
        <v>13.619</v>
      </c>
      <c r="P122" s="838">
        <f t="shared" si="66"/>
        <v>209.73259999999999</v>
      </c>
      <c r="Q122" s="1009">
        <f t="shared" si="67"/>
        <v>0.32135999999999998</v>
      </c>
      <c r="R122" s="302">
        <f t="shared" si="68"/>
        <v>8.223602399999999</v>
      </c>
      <c r="S122" s="302">
        <f t="shared" si="69"/>
        <v>4.948944</v>
      </c>
      <c r="T122" s="302">
        <f t="shared" si="70"/>
        <v>204.48</v>
      </c>
      <c r="U122" s="761">
        <v>339.71</v>
      </c>
      <c r="V122" s="831">
        <f t="shared" si="71"/>
        <v>3.4078991999999997</v>
      </c>
      <c r="W122" s="167">
        <f t="shared" si="75"/>
        <v>9.8488286879999993</v>
      </c>
      <c r="X122" s="281"/>
      <c r="Y122" s="302">
        <f t="shared" si="57"/>
        <v>9.8488286879999993</v>
      </c>
      <c r="Z122" s="302">
        <f t="shared" si="58"/>
        <v>596.37</v>
      </c>
      <c r="AA122" s="302">
        <f t="shared" si="73"/>
        <v>2161.8649168001498</v>
      </c>
      <c r="AB122" s="739">
        <v>2283.23</v>
      </c>
      <c r="AC122" s="739">
        <v>2500</v>
      </c>
      <c r="AD122" s="916">
        <v>45831</v>
      </c>
      <c r="AE122" s="893"/>
      <c r="AF122" s="302">
        <f t="shared" si="74"/>
        <v>1945.0949168001498</v>
      </c>
      <c r="AG122" s="757">
        <v>70</v>
      </c>
      <c r="AH122" s="742">
        <v>1</v>
      </c>
      <c r="AI122" s="742"/>
    </row>
    <row r="123" spans="1:35" ht="15.75" thickBot="1" x14ac:dyDescent="0.3">
      <c r="A123" s="754"/>
      <c r="B123" s="917">
        <f>SUM(B103:B122)</f>
        <v>25</v>
      </c>
      <c r="C123" s="917">
        <f>SUM(C103:C122)</f>
        <v>26</v>
      </c>
      <c r="D123" s="917">
        <f>SUM(D103:D122)</f>
        <v>719.30000000000007</v>
      </c>
      <c r="E123" s="885"/>
      <c r="F123" s="886"/>
      <c r="G123" s="968">
        <f>SUM(G103:G122)</f>
        <v>59.007999999999996</v>
      </c>
      <c r="H123" s="1001">
        <f t="shared" si="59"/>
        <v>1.0889842350000001</v>
      </c>
      <c r="I123" s="863">
        <f t="shared" si="60"/>
        <v>1290.5878864255503</v>
      </c>
      <c r="J123" s="959">
        <f t="shared" si="61"/>
        <v>1510.0147199999999</v>
      </c>
      <c r="K123" s="997">
        <f t="shared" si="62"/>
        <v>2.9948876494561771</v>
      </c>
      <c r="L123" s="959">
        <f t="shared" si="63"/>
        <v>3549.3311999999996</v>
      </c>
      <c r="M123" s="1004">
        <f>SUM(M103:M122)</f>
        <v>79.978999999999999</v>
      </c>
      <c r="N123" s="959">
        <f t="shared" si="64"/>
        <v>2046.6626099999999</v>
      </c>
      <c r="O123" s="1006">
        <f t="shared" si="65"/>
        <v>138.98699999999999</v>
      </c>
      <c r="P123" s="953">
        <f>SUM(P103:P122)</f>
        <v>2140.3998000000001</v>
      </c>
      <c r="Q123" s="1010">
        <f t="shared" si="67"/>
        <v>7.4807200000000007</v>
      </c>
      <c r="R123" s="337">
        <f t="shared" si="68"/>
        <v>191.43162480000001</v>
      </c>
      <c r="S123" s="337">
        <f t="shared" si="69"/>
        <v>115.20308800000001</v>
      </c>
      <c r="T123" s="995">
        <f t="shared" si="70"/>
        <v>1772.1599999999999</v>
      </c>
      <c r="U123" s="718">
        <f>SUM(U103:U122)</f>
        <v>3530.5000000000005</v>
      </c>
      <c r="V123" s="842">
        <f>SUM(V103:V122)</f>
        <v>79.330158400000002</v>
      </c>
      <c r="W123" s="993">
        <f>SUM(W103:W122)</f>
        <v>101.739356544</v>
      </c>
      <c r="X123" s="843">
        <f>SUM(X103:X122)</f>
        <v>182.24132494399998</v>
      </c>
      <c r="Y123" s="768">
        <f t="shared" si="57"/>
        <v>283.98068148799996</v>
      </c>
      <c r="Z123" s="767">
        <f t="shared" si="58"/>
        <v>13882.490000000002</v>
      </c>
      <c r="AA123" s="337">
        <f t="shared" si="73"/>
        <v>30312.761610713551</v>
      </c>
      <c r="AB123" s="718">
        <f>SUM(AB103:AB122)</f>
        <v>30685.24</v>
      </c>
      <c r="AC123" s="767">
        <f>SUM(AC103:AC122)</f>
        <v>29717.97</v>
      </c>
      <c r="AD123" s="918"/>
      <c r="AE123" s="774"/>
      <c r="AF123" s="337">
        <f t="shared" si="74"/>
        <v>31280.031610713551</v>
      </c>
      <c r="AG123" s="764"/>
      <c r="AH123" s="742">
        <f>SUM(AH103:AH122)</f>
        <v>11</v>
      </c>
      <c r="AI123" s="619">
        <f>SUM(AI103:AI122)</f>
        <v>9</v>
      </c>
    </row>
    <row r="124" spans="1:35" ht="15.75" thickBot="1" x14ac:dyDescent="0.3">
      <c r="A124" s="919"/>
      <c r="B124" s="920">
        <f t="shared" ref="B124:I124" si="76">B123+B90+B60+B25</f>
        <v>98</v>
      </c>
      <c r="C124" s="920">
        <f>C123+C90+C60+C25</f>
        <v>105</v>
      </c>
      <c r="D124" s="921">
        <f t="shared" si="76"/>
        <v>2647.6</v>
      </c>
      <c r="E124" s="922">
        <f t="shared" si="76"/>
        <v>0</v>
      </c>
      <c r="F124" s="923">
        <f t="shared" si="76"/>
        <v>0</v>
      </c>
      <c r="G124" s="969">
        <f t="shared" si="76"/>
        <v>162.78899999999999</v>
      </c>
      <c r="H124" s="1002">
        <f t="shared" si="59"/>
        <v>4.0083340199999995</v>
      </c>
      <c r="I124" s="988">
        <f t="shared" si="76"/>
        <v>4750.3567918493491</v>
      </c>
      <c r="J124" s="983">
        <f t="shared" ref="J124" si="77">25.59*G124</f>
        <v>4165.7705099999994</v>
      </c>
      <c r="K124" s="835">
        <f t="shared" si="62"/>
        <v>8.2621808156067242</v>
      </c>
      <c r="L124" s="987">
        <f t="shared" si="63"/>
        <v>9791.7583499999982</v>
      </c>
      <c r="M124" s="1005">
        <f>M123+M90+M60+M25</f>
        <v>233.68400000000003</v>
      </c>
      <c r="N124" s="985">
        <f>N123+N90+N60+N25</f>
        <v>5979.9735599999995</v>
      </c>
      <c r="O124" s="1007">
        <f t="shared" ref="O124:U124" si="78">O123+O90+O60+O25</f>
        <v>396.47300000000001</v>
      </c>
      <c r="P124" s="984">
        <f>P123+P90+P60+P25</f>
        <v>6105.6842000000006</v>
      </c>
      <c r="Q124" s="1010">
        <f t="shared" si="67"/>
        <v>27.535039999999999</v>
      </c>
      <c r="R124" s="983">
        <f t="shared" si="68"/>
        <v>704.62167360000001</v>
      </c>
      <c r="S124" s="983">
        <f>S123+S90+S60+S25</f>
        <v>424.03961600000002</v>
      </c>
      <c r="T124" s="996">
        <f>68.16*C124</f>
        <v>7156.7999999999993</v>
      </c>
      <c r="U124" s="634">
        <f t="shared" si="78"/>
        <v>15914.260000000002</v>
      </c>
      <c r="V124" s="859">
        <f>V123+V90+V60+V25</f>
        <v>291.99850880000002</v>
      </c>
      <c r="W124" s="637"/>
      <c r="X124" s="845"/>
      <c r="Y124" s="637">
        <f t="shared" ref="Y124:AB124" si="79">Y123+Y90+Y60+Y25</f>
        <v>1011.7313795199999</v>
      </c>
      <c r="Z124" s="637">
        <f t="shared" si="79"/>
        <v>51098.680000000008</v>
      </c>
      <c r="AA124" s="359">
        <f>AA123+AA90+AA60+AA25</f>
        <v>107103.67608096934</v>
      </c>
      <c r="AB124" s="846">
        <f t="shared" si="79"/>
        <v>476197.85179109999</v>
      </c>
      <c r="AC124" s="359">
        <f>AC123+AC90+AC60+AC25</f>
        <v>162782.5</v>
      </c>
      <c r="AD124" s="924"/>
      <c r="AE124" s="873"/>
      <c r="AF124" s="847">
        <f>AF123+AF90+AF60+AF25</f>
        <v>420519.02787206933</v>
      </c>
      <c r="AG124" s="5"/>
      <c r="AH124" s="619">
        <f>AH123+AH90+AH60+AH25</f>
        <v>35</v>
      </c>
      <c r="AI124" s="619">
        <f>AI123+AI90+AI60+AI25</f>
        <v>28</v>
      </c>
    </row>
    <row r="125" spans="1:35" x14ac:dyDescent="0.25">
      <c r="A125" s="925" t="s">
        <v>43</v>
      </c>
      <c r="B125" s="5"/>
      <c r="C125" s="769"/>
      <c r="D125" s="926" t="s">
        <v>18</v>
      </c>
      <c r="E125" s="926"/>
      <c r="F125" s="926"/>
      <c r="G125" s="927"/>
      <c r="H125" s="13">
        <v>12.27</v>
      </c>
      <c r="I125" s="925" t="s">
        <v>254</v>
      </c>
      <c r="J125" s="970"/>
      <c r="K125" s="970"/>
      <c r="L125" s="970"/>
      <c r="M125" s="971"/>
      <c r="N125" s="971">
        <f>J124+N124+P124</f>
        <v>16251.42827</v>
      </c>
      <c r="O125" s="971"/>
      <c r="P125" s="971"/>
      <c r="Q125" s="971"/>
      <c r="R125" s="972">
        <v>17379.759999999998</v>
      </c>
      <c r="S125" s="927"/>
      <c r="T125" s="13">
        <v>7156.26</v>
      </c>
      <c r="U125" s="13"/>
      <c r="V125" s="11"/>
      <c r="W125" s="11"/>
      <c r="X125" s="11"/>
      <c r="Y125" s="11"/>
      <c r="Z125" s="3"/>
      <c r="AA125" s="7" t="s">
        <v>19</v>
      </c>
      <c r="AB125" s="7" t="s">
        <v>130</v>
      </c>
      <c r="AC125" s="5"/>
      <c r="AD125" s="876" t="s">
        <v>269</v>
      </c>
      <c r="AE125" s="3"/>
      <c r="AF125" s="3"/>
      <c r="AG125" s="5"/>
      <c r="AH125" s="7"/>
      <c r="AI125" s="7"/>
    </row>
    <row r="126" spans="1:35" ht="15.75" thickBot="1" x14ac:dyDescent="0.3">
      <c r="A126" s="928" t="s">
        <v>22</v>
      </c>
      <c r="B126" s="770"/>
      <c r="C126" s="771"/>
      <c r="D126" s="5" t="s">
        <v>23</v>
      </c>
      <c r="E126" s="5">
        <v>47649.68</v>
      </c>
      <c r="F126" s="3"/>
      <c r="G126" s="994">
        <v>28</v>
      </c>
      <c r="H126" s="989"/>
      <c r="I126" s="772" t="s">
        <v>229</v>
      </c>
      <c r="J126" s="231"/>
      <c r="K126" s="231"/>
      <c r="L126" s="990">
        <f>I124+L124</f>
        <v>14542.115141849346</v>
      </c>
      <c r="M126" s="231"/>
      <c r="N126" s="231"/>
      <c r="O126" s="231"/>
      <c r="P126" s="231"/>
      <c r="Q126" s="231"/>
      <c r="R126" s="986">
        <f>J124+N124+P124+R124+S124</f>
        <v>17380.089559599997</v>
      </c>
      <c r="S126" s="3"/>
      <c r="T126" s="3"/>
      <c r="U126" s="3"/>
      <c r="V126" s="11"/>
      <c r="W126" s="11"/>
      <c r="X126" s="11"/>
      <c r="Y126" s="11"/>
      <c r="Z126" s="3"/>
      <c r="AA126" s="8" t="s">
        <v>20</v>
      </c>
      <c r="AB126" s="8" t="s">
        <v>131</v>
      </c>
      <c r="AC126" s="929"/>
      <c r="AD126" s="876" t="s">
        <v>267</v>
      </c>
      <c r="AE126" s="3"/>
      <c r="AF126" s="13"/>
      <c r="AG126" s="12"/>
      <c r="AH126" s="7"/>
      <c r="AI126" s="7"/>
    </row>
    <row r="127" spans="1:35" x14ac:dyDescent="0.25">
      <c r="A127" s="5"/>
      <c r="B127" s="12"/>
      <c r="C127" s="12"/>
      <c r="D127" s="5" t="s">
        <v>24</v>
      </c>
      <c r="E127" s="5"/>
      <c r="F127" s="3">
        <v>333.66</v>
      </c>
      <c r="G127" s="3" t="s">
        <v>276</v>
      </c>
      <c r="H127" s="3"/>
      <c r="I127" s="3">
        <v>40.99</v>
      </c>
      <c r="J127" s="3"/>
      <c r="K127" s="3"/>
      <c r="L127" s="3"/>
      <c r="M127" s="11"/>
      <c r="N127" s="11"/>
      <c r="O127" s="11"/>
      <c r="P127" s="11"/>
      <c r="Q127" s="11"/>
      <c r="R127" s="3"/>
      <c r="S127" s="3"/>
      <c r="T127" s="3"/>
      <c r="U127" s="3"/>
      <c r="V127" s="11"/>
      <c r="W127" s="11"/>
      <c r="X127" s="11"/>
      <c r="Y127" s="11"/>
      <c r="Z127" s="3"/>
      <c r="AA127" s="7" t="s">
        <v>29</v>
      </c>
      <c r="AB127" s="3" t="s">
        <v>262</v>
      </c>
      <c r="AC127" s="869"/>
      <c r="AD127" s="870" t="s">
        <v>23</v>
      </c>
      <c r="AE127" s="3"/>
      <c r="AF127" s="14"/>
      <c r="AG127" s="9"/>
      <c r="AH127" s="9"/>
      <c r="AI127" s="7"/>
    </row>
    <row r="128" spans="1:35" x14ac:dyDescent="0.25">
      <c r="A128" s="5"/>
      <c r="B128" s="5"/>
      <c r="C128" s="5"/>
      <c r="D128" s="5" t="s">
        <v>17</v>
      </c>
      <c r="E128" s="5"/>
      <c r="F128" s="3">
        <v>196.07</v>
      </c>
      <c r="G128" s="3"/>
      <c r="H128" s="3"/>
      <c r="I128" s="3">
        <v>60.15</v>
      </c>
      <c r="J128" s="3"/>
      <c r="K128" s="3"/>
      <c r="L128" s="3"/>
      <c r="M128" s="7"/>
      <c r="N128" s="7"/>
      <c r="O128" s="7"/>
      <c r="P128" s="7"/>
      <c r="Q128" s="7"/>
      <c r="R128" s="5" t="s">
        <v>69</v>
      </c>
      <c r="S128" s="5"/>
      <c r="T128" s="7"/>
      <c r="U128" s="7"/>
      <c r="V128" s="7" t="s">
        <v>152</v>
      </c>
      <c r="W128" s="7"/>
      <c r="X128" s="7"/>
      <c r="Y128" s="7"/>
      <c r="Z128" s="3"/>
      <c r="AA128" s="7" t="s">
        <v>31</v>
      </c>
      <c r="AB128" s="7"/>
      <c r="AC128" s="871"/>
      <c r="AD128" s="870" t="s">
        <v>249</v>
      </c>
      <c r="AE128" s="3"/>
      <c r="AF128" s="3"/>
      <c r="AG128" s="5"/>
      <c r="AH128" s="9"/>
      <c r="AI128" s="9"/>
    </row>
    <row r="129" spans="1:35" ht="15.75" thickBot="1" x14ac:dyDescent="0.3">
      <c r="A129" s="5"/>
      <c r="B129" s="12"/>
      <c r="C129" s="12"/>
      <c r="D129" s="5" t="s">
        <v>9</v>
      </c>
      <c r="E129" s="5"/>
      <c r="F129" s="3">
        <v>269.85000000000002</v>
      </c>
      <c r="G129" s="3"/>
      <c r="H129" s="3"/>
      <c r="I129" s="3">
        <v>90.59</v>
      </c>
      <c r="J129" s="3"/>
      <c r="K129" s="3"/>
      <c r="L129" s="3"/>
      <c r="M129" s="11"/>
      <c r="N129" s="11"/>
      <c r="O129" s="11"/>
      <c r="P129" s="11"/>
      <c r="Q129" s="11"/>
      <c r="R129" s="5" t="s">
        <v>70</v>
      </c>
      <c r="S129" s="5"/>
      <c r="T129" s="7"/>
      <c r="U129" s="7"/>
      <c r="V129" s="7" t="s">
        <v>153</v>
      </c>
      <c r="W129" s="7"/>
      <c r="X129" s="7"/>
      <c r="Y129" s="7"/>
      <c r="Z129" s="3"/>
      <c r="AA129" s="773"/>
      <c r="AB129" s="7" t="s">
        <v>19</v>
      </c>
      <c r="AC129" s="777"/>
      <c r="AD129" s="872"/>
      <c r="AE129" s="3"/>
      <c r="AF129" s="3"/>
      <c r="AG129" s="5"/>
      <c r="AH129" s="9"/>
      <c r="AI129" s="9"/>
    </row>
    <row r="130" spans="1:35" ht="15.75" thickBot="1" x14ac:dyDescent="0.3">
      <c r="A130" s="5"/>
      <c r="B130" s="5"/>
      <c r="C130" s="5"/>
      <c r="D130" s="5" t="s">
        <v>10</v>
      </c>
      <c r="E130" s="5"/>
      <c r="F130" s="3">
        <v>2.89</v>
      </c>
      <c r="G130" s="3">
        <v>4.13</v>
      </c>
      <c r="H130" s="3"/>
      <c r="I130" s="5" t="s">
        <v>8</v>
      </c>
      <c r="J130" s="5"/>
      <c r="K130" s="5"/>
      <c r="L130" s="5">
        <v>68.16</v>
      </c>
      <c r="M130" s="724"/>
      <c r="N130" s="724"/>
      <c r="O130" s="724"/>
      <c r="P130" s="724"/>
      <c r="Q130" s="949" t="s">
        <v>8</v>
      </c>
      <c r="R130" s="930" t="s">
        <v>42</v>
      </c>
      <c r="S130" s="774"/>
      <c r="T130" s="774"/>
      <c r="U130" s="774"/>
      <c r="V130" s="775"/>
      <c r="W130" s="11"/>
      <c r="X130" s="11"/>
      <c r="Y130" s="11"/>
      <c r="Z130" s="3"/>
      <c r="AA130" s="776"/>
      <c r="AB130" s="8" t="s">
        <v>20</v>
      </c>
      <c r="AC130" s="3"/>
      <c r="AD130" s="3"/>
      <c r="AE130" s="3"/>
      <c r="AF130" s="3"/>
      <c r="AG130" s="3"/>
      <c r="AH130" s="5"/>
      <c r="AI130" s="9"/>
    </row>
    <row r="131" spans="1:35" x14ac:dyDescent="0.25">
      <c r="A131" s="5"/>
      <c r="B131" s="5"/>
      <c r="C131" s="5"/>
      <c r="D131" s="9"/>
      <c r="E131" s="9"/>
      <c r="F131" s="3"/>
      <c r="G131" s="3"/>
      <c r="H131" s="9"/>
      <c r="I131" s="5"/>
      <c r="J131" s="5"/>
      <c r="K131" s="5"/>
      <c r="L131" s="5"/>
      <c r="M131" s="15"/>
      <c r="N131" s="15"/>
      <c r="O131" s="15"/>
      <c r="P131" s="9"/>
      <c r="Q131" s="9"/>
      <c r="R131" s="9"/>
      <c r="S131" s="9"/>
      <c r="T131" s="9"/>
      <c r="U131" s="9"/>
      <c r="V131" s="11"/>
      <c r="W131" s="11"/>
      <c r="X131" s="11"/>
      <c r="Y131" s="11"/>
      <c r="Z131" s="3"/>
      <c r="AA131" s="778"/>
      <c r="AB131" s="708" t="s">
        <v>164</v>
      </c>
      <c r="AC131" s="13" t="s">
        <v>264</v>
      </c>
      <c r="AD131" s="13"/>
      <c r="AE131" s="13"/>
      <c r="AF131" s="7"/>
      <c r="AG131" s="7"/>
      <c r="AH131" s="455"/>
      <c r="AI131" s="455"/>
    </row>
    <row r="132" spans="1:35" x14ac:dyDescent="0.25">
      <c r="E132">
        <v>2535.6</v>
      </c>
    </row>
  </sheetData>
  <pageMargins left="0.25" right="0.25" top="0.75" bottom="0.75" header="0.3" footer="0.3"/>
  <pageSetup paperSize="9" scale="6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22" workbookViewId="0">
      <selection activeCell="O12" sqref="O12"/>
    </sheetView>
  </sheetViews>
  <sheetFormatPr defaultRowHeight="15" x14ac:dyDescent="0.25"/>
  <cols>
    <col min="2" max="2" width="12" customWidth="1"/>
    <col min="5" max="5" width="9.42578125" customWidth="1"/>
    <col min="6" max="6" width="7.42578125" customWidth="1"/>
    <col min="7" max="7" width="8.85546875" customWidth="1"/>
    <col min="8" max="8" width="6.140625" customWidth="1"/>
    <col min="9" max="9" width="11.28515625" customWidth="1"/>
    <col min="15" max="15" width="12.42578125" customWidth="1"/>
  </cols>
  <sheetData>
    <row r="1" spans="1:15" x14ac:dyDescent="0.25">
      <c r="B1" t="s">
        <v>101</v>
      </c>
      <c r="D1" t="s">
        <v>102</v>
      </c>
    </row>
    <row r="2" spans="1:15" x14ac:dyDescent="0.25">
      <c r="A2" s="160" t="s">
        <v>74</v>
      </c>
      <c r="B2" s="160" t="s">
        <v>103</v>
      </c>
      <c r="C2" s="160" t="s">
        <v>104</v>
      </c>
      <c r="D2" s="164" t="s">
        <v>106</v>
      </c>
      <c r="E2" s="160" t="s">
        <v>12</v>
      </c>
      <c r="F2" s="164">
        <v>0.22</v>
      </c>
      <c r="G2" s="165">
        <v>5.0999999999999997E-2</v>
      </c>
      <c r="H2" s="166"/>
      <c r="I2" s="160" t="s">
        <v>103</v>
      </c>
      <c r="J2" s="160" t="s">
        <v>104</v>
      </c>
      <c r="K2" s="164" t="s">
        <v>106</v>
      </c>
      <c r="L2" s="160" t="s">
        <v>12</v>
      </c>
      <c r="M2" s="164">
        <v>0.22</v>
      </c>
      <c r="N2" s="165">
        <v>5.0999999999999997E-2</v>
      </c>
      <c r="O2" s="166"/>
    </row>
    <row r="3" spans="1:15" x14ac:dyDescent="0.25">
      <c r="A3" s="160"/>
      <c r="B3" s="163"/>
      <c r="C3" s="160" t="s">
        <v>76</v>
      </c>
      <c r="D3" s="160" t="s">
        <v>105</v>
      </c>
      <c r="E3" s="160" t="s">
        <v>107</v>
      </c>
      <c r="F3" s="160"/>
      <c r="G3" s="160"/>
      <c r="H3" s="166"/>
      <c r="I3" s="163"/>
      <c r="J3" s="160" t="s">
        <v>76</v>
      </c>
      <c r="K3" s="160" t="s">
        <v>105</v>
      </c>
      <c r="L3" s="160" t="s">
        <v>107</v>
      </c>
      <c r="M3" s="160"/>
      <c r="N3" s="160"/>
      <c r="O3" s="166"/>
    </row>
    <row r="4" spans="1:15" x14ac:dyDescent="0.25">
      <c r="A4" s="160" t="s">
        <v>34</v>
      </c>
      <c r="B4" s="163" t="s">
        <v>112</v>
      </c>
      <c r="C4" s="167">
        <v>21149.43</v>
      </c>
      <c r="D4" s="167">
        <f>C4*13%</f>
        <v>2749.4259000000002</v>
      </c>
      <c r="E4" s="167">
        <f>C4-D4</f>
        <v>18400.004099999998</v>
      </c>
      <c r="F4" s="167">
        <f>C4*22%</f>
        <v>4652.8746000000001</v>
      </c>
      <c r="G4" s="167">
        <f>C4*5.1%</f>
        <v>1078.62093</v>
      </c>
      <c r="H4" s="9"/>
      <c r="I4" s="19" t="s">
        <v>113</v>
      </c>
      <c r="J4" s="167">
        <v>10000</v>
      </c>
      <c r="K4" s="167">
        <f>J4*13%</f>
        <v>1300</v>
      </c>
      <c r="L4" s="167">
        <f>J4-K4</f>
        <v>8700</v>
      </c>
      <c r="M4" s="167">
        <f>J4*22%</f>
        <v>2200</v>
      </c>
      <c r="N4" s="167">
        <f>J4*5.1%</f>
        <v>509.99999999999994</v>
      </c>
      <c r="O4" s="166"/>
    </row>
    <row r="5" spans="1:15" x14ac:dyDescent="0.25">
      <c r="A5" s="160" t="s">
        <v>35</v>
      </c>
      <c r="B5" s="161"/>
      <c r="C5" s="167">
        <v>21149.43</v>
      </c>
      <c r="D5" s="167">
        <f t="shared" ref="D5:D11" si="0">C5*13%</f>
        <v>2749.4259000000002</v>
      </c>
      <c r="E5" s="167">
        <f t="shared" ref="E5:E11" si="1">C5-D5</f>
        <v>18400.004099999998</v>
      </c>
      <c r="F5" s="167">
        <f t="shared" ref="F5:F11" si="2">C5*22%</f>
        <v>4652.8746000000001</v>
      </c>
      <c r="G5" s="167">
        <f t="shared" ref="G5:G11" si="3">C5*5.1%</f>
        <v>1078.62093</v>
      </c>
      <c r="H5" s="7"/>
      <c r="I5" s="161"/>
      <c r="J5" s="167">
        <v>10000</v>
      </c>
      <c r="K5" s="167">
        <f t="shared" ref="K5:K11" si="4">J5*13%</f>
        <v>1300</v>
      </c>
      <c r="L5" s="167">
        <f t="shared" ref="L5:L11" si="5">J5-K5</f>
        <v>8700</v>
      </c>
      <c r="M5" s="167">
        <f t="shared" ref="M5:M11" si="6">J5*22%</f>
        <v>2200</v>
      </c>
      <c r="N5" s="167">
        <f t="shared" ref="N5:N11" si="7">J5*5.1%</f>
        <v>509.99999999999994</v>
      </c>
      <c r="O5" s="18"/>
    </row>
    <row r="6" spans="1:15" x14ac:dyDescent="0.25">
      <c r="A6" s="160" t="s">
        <v>36</v>
      </c>
      <c r="B6" s="161"/>
      <c r="C6" s="167">
        <v>21149.43</v>
      </c>
      <c r="D6" s="167">
        <f t="shared" si="0"/>
        <v>2749.4259000000002</v>
      </c>
      <c r="E6" s="167">
        <f t="shared" si="1"/>
        <v>18400.004099999998</v>
      </c>
      <c r="F6" s="167">
        <f t="shared" si="2"/>
        <v>4652.8746000000001</v>
      </c>
      <c r="G6" s="167">
        <f t="shared" si="3"/>
        <v>1078.62093</v>
      </c>
      <c r="H6" s="7"/>
      <c r="I6" s="161"/>
      <c r="J6" s="167">
        <v>10000</v>
      </c>
      <c r="K6" s="167">
        <f t="shared" si="4"/>
        <v>1300</v>
      </c>
      <c r="L6" s="167">
        <f t="shared" si="5"/>
        <v>8700</v>
      </c>
      <c r="M6" s="167">
        <f t="shared" si="6"/>
        <v>2200</v>
      </c>
      <c r="N6" s="167">
        <f t="shared" si="7"/>
        <v>509.99999999999994</v>
      </c>
      <c r="O6" s="18"/>
    </row>
    <row r="7" spans="1:15" x14ac:dyDescent="0.25">
      <c r="A7" s="160" t="s">
        <v>39</v>
      </c>
      <c r="B7" s="161"/>
      <c r="C7" s="167">
        <v>21149.43</v>
      </c>
      <c r="D7" s="167">
        <f t="shared" si="0"/>
        <v>2749.4259000000002</v>
      </c>
      <c r="E7" s="167">
        <f t="shared" si="1"/>
        <v>18400.004099999998</v>
      </c>
      <c r="F7" s="167">
        <f t="shared" si="2"/>
        <v>4652.8746000000001</v>
      </c>
      <c r="G7" s="167">
        <f t="shared" si="3"/>
        <v>1078.62093</v>
      </c>
      <c r="H7" s="7"/>
      <c r="I7" s="161"/>
      <c r="J7" s="167">
        <v>10000</v>
      </c>
      <c r="K7" s="167">
        <f t="shared" si="4"/>
        <v>1300</v>
      </c>
      <c r="L7" s="167">
        <f t="shared" si="5"/>
        <v>8700</v>
      </c>
      <c r="M7" s="167">
        <f t="shared" si="6"/>
        <v>2200</v>
      </c>
      <c r="N7" s="167">
        <f t="shared" si="7"/>
        <v>509.99999999999994</v>
      </c>
      <c r="O7" s="18"/>
    </row>
    <row r="8" spans="1:15" x14ac:dyDescent="0.25">
      <c r="A8" s="160" t="s">
        <v>82</v>
      </c>
      <c r="B8" s="161"/>
      <c r="C8" s="167">
        <v>21149.43</v>
      </c>
      <c r="D8" s="167">
        <f t="shared" si="0"/>
        <v>2749.4259000000002</v>
      </c>
      <c r="E8" s="167">
        <f t="shared" si="1"/>
        <v>18400.004099999998</v>
      </c>
      <c r="F8" s="167">
        <f t="shared" si="2"/>
        <v>4652.8746000000001</v>
      </c>
      <c r="G8" s="167">
        <f t="shared" si="3"/>
        <v>1078.62093</v>
      </c>
      <c r="H8" s="7"/>
      <c r="I8" s="161"/>
      <c r="J8" s="167">
        <v>10000</v>
      </c>
      <c r="K8" s="167">
        <f t="shared" si="4"/>
        <v>1300</v>
      </c>
      <c r="L8" s="167">
        <f t="shared" si="5"/>
        <v>8700</v>
      </c>
      <c r="M8" s="167">
        <f t="shared" si="6"/>
        <v>2200</v>
      </c>
      <c r="N8" s="167">
        <f t="shared" si="7"/>
        <v>509.99999999999994</v>
      </c>
      <c r="O8" s="18"/>
    </row>
    <row r="9" spans="1:15" x14ac:dyDescent="0.25">
      <c r="A9" s="160" t="s">
        <v>40</v>
      </c>
      <c r="B9" s="161"/>
      <c r="C9" s="167">
        <v>21149.43</v>
      </c>
      <c r="D9" s="167">
        <f t="shared" si="0"/>
        <v>2749.4259000000002</v>
      </c>
      <c r="E9" s="167">
        <f t="shared" si="1"/>
        <v>18400.004099999998</v>
      </c>
      <c r="F9" s="167">
        <f t="shared" si="2"/>
        <v>4652.8746000000001</v>
      </c>
      <c r="G9" s="167">
        <f t="shared" si="3"/>
        <v>1078.62093</v>
      </c>
      <c r="H9" s="7"/>
      <c r="I9" s="161"/>
      <c r="J9" s="167">
        <v>10000</v>
      </c>
      <c r="K9" s="167">
        <f t="shared" si="4"/>
        <v>1300</v>
      </c>
      <c r="L9" s="167">
        <f t="shared" si="5"/>
        <v>8700</v>
      </c>
      <c r="M9" s="167">
        <f t="shared" si="6"/>
        <v>2200</v>
      </c>
      <c r="N9" s="167">
        <f t="shared" si="7"/>
        <v>509.99999999999994</v>
      </c>
      <c r="O9" s="18"/>
    </row>
    <row r="10" spans="1:15" x14ac:dyDescent="0.25">
      <c r="A10" s="160" t="s">
        <v>108</v>
      </c>
      <c r="B10" s="161"/>
      <c r="C10" s="167">
        <v>21149.43</v>
      </c>
      <c r="D10" s="167">
        <f t="shared" si="0"/>
        <v>2749.4259000000002</v>
      </c>
      <c r="E10" s="167">
        <f t="shared" si="1"/>
        <v>18400.004099999998</v>
      </c>
      <c r="F10" s="167">
        <f t="shared" si="2"/>
        <v>4652.8746000000001</v>
      </c>
      <c r="G10" s="167">
        <f t="shared" si="3"/>
        <v>1078.62093</v>
      </c>
      <c r="H10" s="7"/>
      <c r="I10" s="161"/>
      <c r="J10" s="167">
        <v>10000</v>
      </c>
      <c r="K10" s="167">
        <f t="shared" si="4"/>
        <v>1300</v>
      </c>
      <c r="L10" s="167">
        <f t="shared" si="5"/>
        <v>8700</v>
      </c>
      <c r="M10" s="167">
        <f t="shared" si="6"/>
        <v>2200</v>
      </c>
      <c r="N10" s="167">
        <f t="shared" si="7"/>
        <v>509.99999999999994</v>
      </c>
      <c r="O10" s="18"/>
    </row>
    <row r="11" spans="1:15" x14ac:dyDescent="0.25">
      <c r="A11" s="160" t="s">
        <v>109</v>
      </c>
      <c r="B11" s="161"/>
      <c r="C11" s="167">
        <v>21149.43</v>
      </c>
      <c r="D11" s="167">
        <f t="shared" si="0"/>
        <v>2749.4259000000002</v>
      </c>
      <c r="E11" s="167">
        <f t="shared" si="1"/>
        <v>18400.004099999998</v>
      </c>
      <c r="F11" s="167">
        <f t="shared" si="2"/>
        <v>4652.8746000000001</v>
      </c>
      <c r="G11" s="167">
        <f t="shared" si="3"/>
        <v>1078.62093</v>
      </c>
      <c r="I11" s="17"/>
      <c r="J11" s="167">
        <v>10000</v>
      </c>
      <c r="K11" s="167">
        <f t="shared" si="4"/>
        <v>1300</v>
      </c>
      <c r="L11" s="167">
        <f t="shared" si="5"/>
        <v>8700</v>
      </c>
      <c r="M11" s="167">
        <f t="shared" si="6"/>
        <v>2200</v>
      </c>
      <c r="N11" s="167">
        <f t="shared" si="7"/>
        <v>509.99999999999994</v>
      </c>
      <c r="O11" s="18"/>
    </row>
    <row r="12" spans="1:15" x14ac:dyDescent="0.25">
      <c r="A12" s="160" t="s">
        <v>110</v>
      </c>
      <c r="B12" s="161"/>
      <c r="C12" s="167"/>
      <c r="D12" s="167"/>
      <c r="E12" s="167"/>
      <c r="F12" s="167"/>
      <c r="G12" s="167"/>
      <c r="I12" s="17"/>
      <c r="J12" s="26"/>
      <c r="K12" s="26"/>
      <c r="L12" s="26"/>
      <c r="M12" s="26"/>
      <c r="N12" s="26"/>
      <c r="O12" s="18"/>
    </row>
    <row r="13" spans="1:15" x14ac:dyDescent="0.25">
      <c r="A13" s="160" t="s">
        <v>48</v>
      </c>
      <c r="B13" s="161"/>
      <c r="C13" s="167"/>
      <c r="D13" s="167"/>
      <c r="E13" s="167"/>
      <c r="F13" s="167"/>
      <c r="G13" s="167"/>
      <c r="I13" s="17"/>
      <c r="J13" s="26"/>
      <c r="K13" s="26"/>
      <c r="L13" s="26"/>
      <c r="M13" s="26"/>
      <c r="N13" s="26"/>
      <c r="O13" s="18"/>
    </row>
    <row r="14" spans="1:15" x14ac:dyDescent="0.25">
      <c r="A14" s="160" t="s">
        <v>111</v>
      </c>
      <c r="B14" s="161"/>
      <c r="C14" s="167"/>
      <c r="D14" s="167"/>
      <c r="E14" s="167"/>
      <c r="F14" s="167"/>
      <c r="G14" s="167"/>
      <c r="I14" s="17"/>
      <c r="J14" s="26"/>
      <c r="K14" s="26"/>
      <c r="L14" s="26"/>
      <c r="M14" s="26"/>
      <c r="N14" s="26"/>
      <c r="O14" s="18"/>
    </row>
    <row r="15" spans="1:15" x14ac:dyDescent="0.25">
      <c r="A15" s="160" t="s">
        <v>59</v>
      </c>
      <c r="B15" s="161"/>
      <c r="C15" s="167"/>
      <c r="D15" s="167"/>
      <c r="E15" s="167"/>
      <c r="F15" s="167"/>
      <c r="G15" s="167"/>
      <c r="I15" s="17"/>
      <c r="J15" s="26"/>
      <c r="K15" s="26"/>
      <c r="L15" s="26"/>
      <c r="M15" s="26"/>
      <c r="N15" s="26"/>
      <c r="O15" s="18"/>
    </row>
    <row r="16" spans="1:15" x14ac:dyDescent="0.25">
      <c r="A16" s="163" t="s">
        <v>31</v>
      </c>
      <c r="B16" s="161"/>
      <c r="C16" s="168">
        <f>SUM(C4:C15)</f>
        <v>169195.43999999997</v>
      </c>
      <c r="D16" s="168">
        <f>SUM(D4:D15)</f>
        <v>21995.407200000001</v>
      </c>
      <c r="E16" s="168">
        <f>SUM(E4:E15)</f>
        <v>147200.03279999996</v>
      </c>
      <c r="F16" s="168">
        <f>SUM(F4:F15)</f>
        <v>37222.996800000001</v>
      </c>
      <c r="G16" s="168">
        <f>SUM(G4:G15)</f>
        <v>8628.9674400000004</v>
      </c>
      <c r="I16" s="162" t="s">
        <v>31</v>
      </c>
      <c r="J16" s="168">
        <f>SUM(J4:J15)</f>
        <v>80000</v>
      </c>
      <c r="K16" s="168">
        <f>SUM(K4:K15)</f>
        <v>10400</v>
      </c>
      <c r="L16" s="168">
        <f>SUM(L4:L15)</f>
        <v>69600</v>
      </c>
      <c r="M16" s="168">
        <f>SUM(M4:M15)</f>
        <v>17600</v>
      </c>
      <c r="N16" s="168">
        <f>SUM(N4:N15)</f>
        <v>4079.9999999999995</v>
      </c>
      <c r="O16" s="18"/>
    </row>
    <row r="18" spans="1:15" x14ac:dyDescent="0.25">
      <c r="A18" s="171" t="s">
        <v>76</v>
      </c>
      <c r="B18" s="17" t="s">
        <v>12</v>
      </c>
      <c r="C18" s="169">
        <v>0.22</v>
      </c>
      <c r="D18" s="170">
        <v>5.0999999999999997E-2</v>
      </c>
      <c r="E18" s="170">
        <v>2.9000000000000001E-2</v>
      </c>
      <c r="F18" s="170">
        <v>2E-3</v>
      </c>
      <c r="I18" s="169">
        <v>0.13</v>
      </c>
      <c r="K18" s="16" t="s">
        <v>115</v>
      </c>
      <c r="L18" s="16">
        <v>31149.43</v>
      </c>
      <c r="M18" t="s">
        <v>117</v>
      </c>
    </row>
    <row r="19" spans="1:15" ht="15.75" thickBot="1" x14ac:dyDescent="0.3">
      <c r="B19" s="414">
        <f>C16+J16</f>
        <v>249195.43999999997</v>
      </c>
      <c r="C19" s="414">
        <f>B19*22%</f>
        <v>54822.996799999994</v>
      </c>
      <c r="D19" s="414">
        <f>B19*5.1%</f>
        <v>12708.967439999999</v>
      </c>
      <c r="E19" s="414">
        <f>B19*2.9%</f>
        <v>7226.6677599999985</v>
      </c>
      <c r="F19" s="414">
        <f>B19*0.2%</f>
        <v>498.39087999999998</v>
      </c>
      <c r="G19" s="22"/>
      <c r="H19" s="22"/>
      <c r="I19" s="23">
        <f>+B19*13%</f>
        <v>32395.407199999998</v>
      </c>
      <c r="K19" t="s">
        <v>118</v>
      </c>
      <c r="L19">
        <v>93448.29</v>
      </c>
    </row>
    <row r="20" spans="1:15" ht="15.75" thickBot="1" x14ac:dyDescent="0.3">
      <c r="A20" s="176" t="s">
        <v>114</v>
      </c>
      <c r="B20" s="178">
        <v>0.22</v>
      </c>
      <c r="C20" s="179">
        <v>5.0999999999999997E-2</v>
      </c>
      <c r="D20" s="179">
        <v>2.9000000000000001E-2</v>
      </c>
      <c r="E20" s="179">
        <v>2E-3</v>
      </c>
      <c r="F20" s="180"/>
      <c r="G20" s="16" t="s">
        <v>116</v>
      </c>
      <c r="I20" s="182">
        <v>0.13</v>
      </c>
      <c r="K20" s="186">
        <v>0.22</v>
      </c>
      <c r="L20" s="187">
        <v>5.0999999999999997E-2</v>
      </c>
      <c r="M20" s="187">
        <v>2.9000000000000001E-2</v>
      </c>
      <c r="N20" s="187">
        <v>2E-3</v>
      </c>
    </row>
    <row r="21" spans="1:15" x14ac:dyDescent="0.25">
      <c r="A21" s="412">
        <v>46388</v>
      </c>
      <c r="B21" s="181">
        <v>6852.87</v>
      </c>
      <c r="C21" s="181">
        <v>1588.62</v>
      </c>
      <c r="D21" s="181">
        <v>903.33</v>
      </c>
      <c r="E21" s="181">
        <v>62.29</v>
      </c>
      <c r="F21" s="175"/>
      <c r="G21" s="185">
        <f>SUM(B21:F21)</f>
        <v>9407.11</v>
      </c>
      <c r="I21" s="26">
        <v>4049.43</v>
      </c>
      <c r="K21" s="26">
        <f>B21*3</f>
        <v>20558.61</v>
      </c>
      <c r="L21" s="26">
        <f>C21*3</f>
        <v>4765.8599999999997</v>
      </c>
      <c r="M21" s="26">
        <f>D21*3</f>
        <v>2709.9900000000002</v>
      </c>
      <c r="N21" s="26">
        <f>E21*3</f>
        <v>186.87</v>
      </c>
      <c r="O21" s="185">
        <f>SUM(K21:N21)</f>
        <v>28221.33</v>
      </c>
    </row>
    <row r="22" spans="1:15" x14ac:dyDescent="0.25">
      <c r="A22" s="413">
        <v>46784</v>
      </c>
      <c r="B22" s="181">
        <v>6852.87</v>
      </c>
      <c r="C22" s="181">
        <v>1588.62</v>
      </c>
      <c r="D22" s="181">
        <v>903.33</v>
      </c>
      <c r="E22" s="26">
        <v>62.31</v>
      </c>
      <c r="F22" s="174"/>
      <c r="I22" s="26">
        <v>4049.43</v>
      </c>
    </row>
    <row r="23" spans="1:15" x14ac:dyDescent="0.25">
      <c r="A23" s="413">
        <v>47178</v>
      </c>
      <c r="B23" s="181">
        <v>6852.88</v>
      </c>
      <c r="C23" s="181">
        <v>1588.62</v>
      </c>
      <c r="D23" s="181">
        <v>903.34</v>
      </c>
      <c r="E23" s="26">
        <v>62.3</v>
      </c>
      <c r="F23" s="174"/>
      <c r="I23" s="26">
        <v>4049.43</v>
      </c>
      <c r="K23" s="188">
        <v>0.13</v>
      </c>
    </row>
    <row r="24" spans="1:15" x14ac:dyDescent="0.25">
      <c r="A24" s="413">
        <v>46478</v>
      </c>
      <c r="B24" s="181">
        <v>6852.88</v>
      </c>
      <c r="C24" s="181">
        <v>1588.62</v>
      </c>
      <c r="D24" s="181">
        <v>903.33</v>
      </c>
      <c r="E24" s="26">
        <v>62.3</v>
      </c>
      <c r="F24" s="174"/>
      <c r="I24" s="26">
        <v>4049.43</v>
      </c>
      <c r="K24" s="162">
        <f>I21*3</f>
        <v>12148.289999999999</v>
      </c>
    </row>
    <row r="25" spans="1:15" x14ac:dyDescent="0.25">
      <c r="A25" s="413">
        <v>46143</v>
      </c>
      <c r="B25" s="26">
        <v>6852.88</v>
      </c>
      <c r="C25" s="26">
        <v>1588.62</v>
      </c>
      <c r="D25" s="26">
        <v>903.33</v>
      </c>
      <c r="E25" s="26">
        <v>62.3</v>
      </c>
      <c r="F25" s="174"/>
      <c r="I25" s="26">
        <v>4049.43</v>
      </c>
    </row>
    <row r="26" spans="1:15" x14ac:dyDescent="0.25">
      <c r="A26" s="413">
        <v>46539</v>
      </c>
      <c r="B26" s="26">
        <v>6852.87</v>
      </c>
      <c r="C26" s="26">
        <v>1588.63</v>
      </c>
      <c r="D26" s="26">
        <v>903.34</v>
      </c>
      <c r="E26" s="26">
        <v>62.29</v>
      </c>
      <c r="F26" s="174"/>
      <c r="I26" s="26">
        <v>4049.41</v>
      </c>
    </row>
    <row r="27" spans="1:15" x14ac:dyDescent="0.25">
      <c r="A27" s="413">
        <v>46935</v>
      </c>
      <c r="B27" s="26">
        <v>6852.88</v>
      </c>
      <c r="C27" s="26">
        <v>1588.62</v>
      </c>
      <c r="D27" s="26">
        <v>903.34</v>
      </c>
      <c r="E27" s="26">
        <v>62.31</v>
      </c>
      <c r="F27" s="174"/>
      <c r="I27" s="26">
        <v>4049.43</v>
      </c>
    </row>
    <row r="28" spans="1:15" x14ac:dyDescent="0.25">
      <c r="A28" s="413">
        <v>46966</v>
      </c>
      <c r="B28" s="486">
        <v>6852.88</v>
      </c>
      <c r="C28" s="486">
        <v>1588.62</v>
      </c>
      <c r="D28" s="486">
        <v>903.33</v>
      </c>
      <c r="E28" s="486">
        <v>62.3</v>
      </c>
      <c r="F28" s="325"/>
      <c r="I28" s="26">
        <v>4049.43</v>
      </c>
    </row>
    <row r="29" spans="1:15" x14ac:dyDescent="0.25">
      <c r="A29" s="173" t="s">
        <v>86</v>
      </c>
      <c r="B29" s="26"/>
      <c r="C29" s="26"/>
      <c r="D29" s="26"/>
      <c r="E29" s="26"/>
      <c r="F29" s="174"/>
      <c r="I29" s="26"/>
    </row>
    <row r="30" spans="1:15" x14ac:dyDescent="0.25">
      <c r="A30" s="173" t="s">
        <v>87</v>
      </c>
      <c r="B30" s="26"/>
      <c r="C30" s="26"/>
      <c r="D30" s="26"/>
      <c r="E30" s="26"/>
      <c r="F30" s="174"/>
      <c r="I30" s="26"/>
    </row>
    <row r="31" spans="1:15" x14ac:dyDescent="0.25">
      <c r="A31" s="173" t="s">
        <v>88</v>
      </c>
      <c r="B31" s="26"/>
      <c r="C31" s="26"/>
      <c r="D31" s="26"/>
      <c r="E31" s="26"/>
      <c r="F31" s="174"/>
      <c r="I31" s="26"/>
    </row>
    <row r="32" spans="1:15" x14ac:dyDescent="0.25">
      <c r="A32" s="173" t="s">
        <v>89</v>
      </c>
      <c r="B32" s="26"/>
      <c r="C32" s="26"/>
      <c r="D32" s="26"/>
      <c r="E32" s="26"/>
      <c r="F32" s="174"/>
      <c r="I32" s="26"/>
    </row>
    <row r="33" spans="1:9" ht="15.75" thickBot="1" x14ac:dyDescent="0.3">
      <c r="A33" s="183" t="s">
        <v>31</v>
      </c>
      <c r="B33" s="184">
        <f>SUM(B21:B32)</f>
        <v>54823.009999999995</v>
      </c>
      <c r="C33" s="184">
        <f>SUM(C21:C32)</f>
        <v>12708.969999999998</v>
      </c>
      <c r="D33" s="184">
        <f>SUM(D21:D32)</f>
        <v>7226.67</v>
      </c>
      <c r="E33" s="184">
        <f>SUM(E21:E32)</f>
        <v>498.40000000000003</v>
      </c>
      <c r="F33" s="25"/>
      <c r="I33" s="23">
        <f>SUM(I21:I32)</f>
        <v>32395.42</v>
      </c>
    </row>
  </sheetData>
  <pageMargins left="0.25" right="0.25" top="0.75" bottom="0.75" header="0.3" footer="0.3"/>
  <pageSetup paperSize="9" orientation="landscape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N505"/>
  <sheetViews>
    <sheetView topLeftCell="A34" workbookViewId="0">
      <selection activeCell="U9" sqref="U9"/>
    </sheetView>
  </sheetViews>
  <sheetFormatPr defaultRowHeight="15" x14ac:dyDescent="0.25"/>
  <cols>
    <col min="1" max="1" width="7.42578125" customWidth="1"/>
    <col min="2" max="2" width="4" customWidth="1"/>
    <col min="3" max="3" width="8.5703125" customWidth="1"/>
    <col min="7" max="7" width="7.85546875" customWidth="1"/>
    <col min="8" max="8" width="8.42578125" customWidth="1"/>
    <col min="17" max="17" width="5.28515625" customWidth="1"/>
  </cols>
  <sheetData>
    <row r="4" spans="1:20" x14ac:dyDescent="0.25">
      <c r="A4" s="161" t="s">
        <v>144</v>
      </c>
      <c r="B4" s="161" t="s">
        <v>21</v>
      </c>
      <c r="C4" s="161" t="s">
        <v>8</v>
      </c>
      <c r="D4" s="278" t="s">
        <v>136</v>
      </c>
      <c r="E4" s="279" t="s">
        <v>132</v>
      </c>
      <c r="F4" s="161" t="s">
        <v>133</v>
      </c>
      <c r="G4" s="161"/>
      <c r="H4" s="279" t="s">
        <v>71</v>
      </c>
      <c r="I4" s="279" t="s">
        <v>9</v>
      </c>
      <c r="J4" s="161" t="s">
        <v>135</v>
      </c>
      <c r="K4" s="19" t="s">
        <v>134</v>
      </c>
      <c r="L4" s="279"/>
      <c r="M4" s="280" t="s">
        <v>142</v>
      </c>
      <c r="N4" s="280" t="s">
        <v>140</v>
      </c>
      <c r="O4" s="280" t="s">
        <v>31</v>
      </c>
      <c r="P4" s="280" t="s">
        <v>31</v>
      </c>
      <c r="Q4" s="161" t="s">
        <v>21</v>
      </c>
      <c r="R4" s="7"/>
      <c r="S4" s="9"/>
      <c r="T4" s="362"/>
    </row>
    <row r="5" spans="1:20" x14ac:dyDescent="0.25">
      <c r="A5" s="161" t="s">
        <v>34</v>
      </c>
      <c r="B5" s="161">
        <v>1</v>
      </c>
      <c r="C5" s="2">
        <v>54.68</v>
      </c>
      <c r="D5" s="281">
        <v>876.4</v>
      </c>
      <c r="E5" s="281">
        <v>47.44</v>
      </c>
      <c r="F5" s="282">
        <v>90.98</v>
      </c>
      <c r="G5" s="282">
        <v>79.38</v>
      </c>
      <c r="H5" s="283">
        <f>F5+G5</f>
        <v>170.36</v>
      </c>
      <c r="I5" s="2">
        <v>260.26</v>
      </c>
      <c r="J5" s="281">
        <v>8.73</v>
      </c>
      <c r="K5" s="2">
        <f>C5+D5+E5+F5+G5+H5+I5+J5</f>
        <v>1588.2300000000002</v>
      </c>
      <c r="L5" s="2">
        <f>K5*1.5828145</f>
        <v>2513.8734733350002</v>
      </c>
      <c r="M5" s="365">
        <v>29.74</v>
      </c>
      <c r="N5" s="366">
        <v>580.92999999999995</v>
      </c>
      <c r="O5" s="284">
        <f>M5+N5</f>
        <v>610.66999999999996</v>
      </c>
      <c r="P5" s="366">
        <f>O5*1.0106937</f>
        <v>617.20032177899998</v>
      </c>
      <c r="Q5" s="161">
        <v>1</v>
      </c>
      <c r="R5" s="8">
        <f>C5+D5+E5+F5+G5+H5+I5+J5</f>
        <v>1588.2300000000002</v>
      </c>
      <c r="S5" s="9"/>
      <c r="T5" s="158"/>
    </row>
    <row r="6" spans="1:20" x14ac:dyDescent="0.25">
      <c r="A6" s="161" t="s">
        <v>35</v>
      </c>
      <c r="B6" s="161"/>
      <c r="C6" s="371">
        <v>54.21</v>
      </c>
      <c r="D6" s="371">
        <v>0</v>
      </c>
      <c r="E6" s="371">
        <v>100.98</v>
      </c>
      <c r="F6" s="371">
        <v>149.82</v>
      </c>
      <c r="G6" s="371">
        <v>34.81</v>
      </c>
      <c r="H6" s="367">
        <f>F6+G6</f>
        <v>184.63</v>
      </c>
      <c r="I6" s="371">
        <v>260.26</v>
      </c>
      <c r="J6" s="371">
        <v>10.02</v>
      </c>
      <c r="K6" s="2">
        <f t="shared" ref="K6:K69" si="0">C6+D6+E6+F6+G6+H6+I6+J6</f>
        <v>794.73</v>
      </c>
      <c r="L6" s="2">
        <f t="shared" ref="L6:L69" si="1">K6*1.5828145</f>
        <v>1257.910167585</v>
      </c>
      <c r="M6" s="371">
        <v>0</v>
      </c>
      <c r="N6" s="368">
        <v>580.92999999999995</v>
      </c>
      <c r="O6" s="284">
        <f t="shared" ref="O6:O69" si="2">M6+N6</f>
        <v>580.92999999999995</v>
      </c>
      <c r="P6" s="366">
        <f t="shared" ref="P6:P69" si="3">O6*1.0106937</f>
        <v>587.14229114099999</v>
      </c>
      <c r="Q6" s="161"/>
      <c r="R6" s="7"/>
      <c r="S6" s="9"/>
      <c r="T6" s="9"/>
    </row>
    <row r="7" spans="1:20" ht="15.75" thickBot="1" x14ac:dyDescent="0.3">
      <c r="A7" s="210" t="s">
        <v>36</v>
      </c>
      <c r="B7" s="210"/>
      <c r="C7" s="2">
        <v>54.24</v>
      </c>
      <c r="D7" s="281">
        <v>876.4</v>
      </c>
      <c r="E7" s="281">
        <v>92.68</v>
      </c>
      <c r="F7" s="282">
        <v>115.75</v>
      </c>
      <c r="G7" s="282">
        <v>18.78</v>
      </c>
      <c r="H7" s="283">
        <f>F7+G7</f>
        <v>134.53</v>
      </c>
      <c r="I7" s="2">
        <v>260.26</v>
      </c>
      <c r="J7" s="281">
        <v>7.83</v>
      </c>
      <c r="K7" s="302">
        <f t="shared" si="0"/>
        <v>1560.4699999999998</v>
      </c>
      <c r="L7" s="2">
        <f t="shared" si="1"/>
        <v>2469.9345428149995</v>
      </c>
      <c r="M7" s="168">
        <v>70.430000000000007</v>
      </c>
      <c r="N7" s="167">
        <v>580.92999999999995</v>
      </c>
      <c r="O7" s="284">
        <f t="shared" si="2"/>
        <v>651.3599999999999</v>
      </c>
      <c r="P7" s="366">
        <f t="shared" si="3"/>
        <v>658.32544843199992</v>
      </c>
      <c r="Q7" s="210"/>
      <c r="R7" s="7"/>
      <c r="S7" s="9"/>
      <c r="T7" s="9"/>
    </row>
    <row r="8" spans="1:20" ht="15.75" thickBot="1" x14ac:dyDescent="0.3">
      <c r="A8" s="285"/>
      <c r="B8" s="286"/>
      <c r="C8" s="287">
        <f>SUM(C5:C7)</f>
        <v>163.13</v>
      </c>
      <c r="D8" s="287">
        <f>SUM(D5:D7)</f>
        <v>1752.8</v>
      </c>
      <c r="E8" s="287">
        <f>SUM(E5:E7)</f>
        <v>241.10000000000002</v>
      </c>
      <c r="F8" s="287"/>
      <c r="G8" s="287"/>
      <c r="H8" s="288">
        <f>SUM(H5:H7)</f>
        <v>489.52</v>
      </c>
      <c r="I8" s="287">
        <f>SUM(I5:I7)</f>
        <v>780.78</v>
      </c>
      <c r="J8" s="290">
        <f>SUM(J5:J7)</f>
        <v>26.58</v>
      </c>
      <c r="K8" s="299">
        <f t="shared" si="0"/>
        <v>3453.91</v>
      </c>
      <c r="L8" s="394">
        <f>K8*1.5828145</f>
        <v>5466.8988296950001</v>
      </c>
      <c r="M8" s="287">
        <f>SUM(M5:M7)</f>
        <v>100.17</v>
      </c>
      <c r="N8" s="287">
        <f>SUM(N5:N7)</f>
        <v>1742.79</v>
      </c>
      <c r="O8" s="284">
        <f t="shared" si="2"/>
        <v>1842.96</v>
      </c>
      <c r="P8" s="395">
        <f t="shared" si="3"/>
        <v>1862.668061352</v>
      </c>
      <c r="Q8" s="286"/>
      <c r="R8" s="7"/>
      <c r="S8" s="9"/>
      <c r="T8" s="9"/>
    </row>
    <row r="9" spans="1:20" x14ac:dyDescent="0.25">
      <c r="A9" s="193" t="s">
        <v>34</v>
      </c>
      <c r="B9" s="193">
        <v>2</v>
      </c>
      <c r="C9" s="305">
        <v>109.36</v>
      </c>
      <c r="D9" s="305">
        <v>870.8</v>
      </c>
      <c r="E9" s="305">
        <v>8.58</v>
      </c>
      <c r="F9" s="305">
        <v>5.85</v>
      </c>
      <c r="G9" s="305">
        <v>78.87</v>
      </c>
      <c r="H9" s="292">
        <f>F9+G9</f>
        <v>84.72</v>
      </c>
      <c r="I9" s="305">
        <v>520.52</v>
      </c>
      <c r="J9" s="305">
        <v>8.67</v>
      </c>
      <c r="K9" s="293">
        <f t="shared" si="0"/>
        <v>1687.3700000000001</v>
      </c>
      <c r="L9" s="2">
        <f t="shared" si="1"/>
        <v>2670.7937028650003</v>
      </c>
      <c r="M9" s="305">
        <v>29.55</v>
      </c>
      <c r="N9" s="305">
        <v>577.22</v>
      </c>
      <c r="O9" s="284">
        <f t="shared" si="2"/>
        <v>606.77</v>
      </c>
      <c r="P9" s="366">
        <f t="shared" si="3"/>
        <v>613.25861634900002</v>
      </c>
      <c r="Q9" s="193">
        <v>2</v>
      </c>
      <c r="R9" s="7"/>
      <c r="S9" s="9"/>
      <c r="T9" s="9"/>
    </row>
    <row r="10" spans="1:20" x14ac:dyDescent="0.25">
      <c r="A10" s="161" t="s">
        <v>35</v>
      </c>
      <c r="B10" s="161"/>
      <c r="C10" s="371">
        <v>54.21</v>
      </c>
      <c r="D10" s="371">
        <v>0</v>
      </c>
      <c r="E10" s="371">
        <v>49.42</v>
      </c>
      <c r="F10" s="371">
        <v>112.71</v>
      </c>
      <c r="G10" s="371">
        <v>34.58</v>
      </c>
      <c r="H10" s="367">
        <f>F10+G10</f>
        <v>147.29</v>
      </c>
      <c r="I10" s="371">
        <v>260.26</v>
      </c>
      <c r="J10" s="371">
        <v>9.9499999999999993</v>
      </c>
      <c r="K10" s="2">
        <f t="shared" si="0"/>
        <v>668.42</v>
      </c>
      <c r="L10" s="2">
        <f t="shared" si="1"/>
        <v>1057.98486809</v>
      </c>
      <c r="M10" s="371">
        <v>0</v>
      </c>
      <c r="N10" s="369">
        <v>577.22</v>
      </c>
      <c r="O10" s="284">
        <f t="shared" si="2"/>
        <v>577.22</v>
      </c>
      <c r="P10" s="366">
        <f t="shared" si="3"/>
        <v>583.39261751399999</v>
      </c>
      <c r="Q10" s="161"/>
      <c r="R10" s="7"/>
      <c r="S10" s="9"/>
      <c r="T10" s="9"/>
    </row>
    <row r="11" spans="1:20" ht="15.75" thickBot="1" x14ac:dyDescent="0.3">
      <c r="A11" s="210" t="s">
        <v>36</v>
      </c>
      <c r="B11" s="210"/>
      <c r="C11" s="193">
        <v>54.24</v>
      </c>
      <c r="D11" s="193">
        <v>870.8</v>
      </c>
      <c r="E11" s="193">
        <v>486.91</v>
      </c>
      <c r="F11" s="193">
        <v>620.15</v>
      </c>
      <c r="G11" s="193">
        <v>18.66</v>
      </c>
      <c r="H11" s="292">
        <f>F11+G11</f>
        <v>638.80999999999995</v>
      </c>
      <c r="I11" s="193">
        <v>260.26</v>
      </c>
      <c r="J11" s="193">
        <v>7.78</v>
      </c>
      <c r="K11" s="302">
        <f t="shared" si="0"/>
        <v>2957.61</v>
      </c>
      <c r="L11" s="2">
        <f t="shared" si="1"/>
        <v>4681.3479933449998</v>
      </c>
      <c r="M11" s="193">
        <v>69.98</v>
      </c>
      <c r="N11" s="193">
        <v>577.22</v>
      </c>
      <c r="O11" s="284">
        <f t="shared" si="2"/>
        <v>647.20000000000005</v>
      </c>
      <c r="P11" s="366">
        <f t="shared" si="3"/>
        <v>654.12096264000002</v>
      </c>
      <c r="Q11" s="210"/>
      <c r="R11" s="7"/>
      <c r="S11" s="9"/>
      <c r="T11" s="9"/>
    </row>
    <row r="12" spans="1:20" ht="15.75" thickBot="1" x14ac:dyDescent="0.3">
      <c r="A12" s="285"/>
      <c r="B12" s="286"/>
      <c r="C12" s="286">
        <f>SUM(C9:C11)</f>
        <v>217.81</v>
      </c>
      <c r="D12" s="286">
        <f>SUM(D9:D11)</f>
        <v>1741.6</v>
      </c>
      <c r="E12" s="286">
        <f>SUM(E9:E11)</f>
        <v>544.91000000000008</v>
      </c>
      <c r="F12" s="286"/>
      <c r="G12" s="286"/>
      <c r="H12" s="288">
        <f>SUM(H9:H11)</f>
        <v>870.81999999999994</v>
      </c>
      <c r="I12" s="286">
        <f>SUM(I9:I11)</f>
        <v>1041.04</v>
      </c>
      <c r="J12" s="295">
        <f>SUM(J9:J11)</f>
        <v>26.4</v>
      </c>
      <c r="K12" s="299">
        <f t="shared" si="0"/>
        <v>4442.579999999999</v>
      </c>
      <c r="L12" s="394">
        <f t="shared" si="1"/>
        <v>7031.7800414099984</v>
      </c>
      <c r="M12" s="286">
        <f>SUM(M9:M11)</f>
        <v>99.53</v>
      </c>
      <c r="N12" s="286">
        <f>SUM(N9:N11)</f>
        <v>1731.66</v>
      </c>
      <c r="O12" s="284">
        <f t="shared" si="2"/>
        <v>1831.19</v>
      </c>
      <c r="P12" s="395">
        <f t="shared" si="3"/>
        <v>1850.772196503</v>
      </c>
      <c r="Q12" s="286"/>
      <c r="R12" s="7"/>
      <c r="S12" s="9"/>
      <c r="T12" s="9"/>
    </row>
    <row r="13" spans="1:20" x14ac:dyDescent="0.25">
      <c r="A13" s="193" t="s">
        <v>34</v>
      </c>
      <c r="B13" s="193">
        <v>3</v>
      </c>
      <c r="C13" s="305">
        <v>54.68</v>
      </c>
      <c r="D13" s="305">
        <v>971.6</v>
      </c>
      <c r="E13" s="305">
        <v>172.26</v>
      </c>
      <c r="F13" s="305">
        <v>229.22</v>
      </c>
      <c r="G13" s="305">
        <v>88</v>
      </c>
      <c r="H13" s="292">
        <f>F13+G13</f>
        <v>317.22000000000003</v>
      </c>
      <c r="I13" s="305">
        <v>260.26</v>
      </c>
      <c r="J13" s="305">
        <v>9.67</v>
      </c>
      <c r="K13" s="293">
        <f t="shared" si="0"/>
        <v>2102.91</v>
      </c>
      <c r="L13" s="2">
        <f t="shared" si="1"/>
        <v>3328.5164401949996</v>
      </c>
      <c r="M13" s="305">
        <v>32.97</v>
      </c>
      <c r="N13" s="305">
        <v>644.03</v>
      </c>
      <c r="O13" s="284">
        <f t="shared" si="2"/>
        <v>677</v>
      </c>
      <c r="P13" s="366">
        <f t="shared" si="3"/>
        <v>684.23963490000006</v>
      </c>
      <c r="Q13" s="193">
        <v>3</v>
      </c>
      <c r="R13" s="7"/>
      <c r="S13" s="9"/>
      <c r="T13" s="9"/>
    </row>
    <row r="14" spans="1:20" s="375" customFormat="1" x14ac:dyDescent="0.25">
      <c r="A14" s="371" t="s">
        <v>35</v>
      </c>
      <c r="B14" s="371"/>
      <c r="C14" s="371">
        <v>54.21</v>
      </c>
      <c r="D14" s="371">
        <v>0</v>
      </c>
      <c r="E14" s="371">
        <v>246.62</v>
      </c>
      <c r="F14" s="371">
        <v>294.23</v>
      </c>
      <c r="G14" s="371">
        <v>38.590000000000003</v>
      </c>
      <c r="H14" s="367">
        <f>F14+G14</f>
        <v>332.82000000000005</v>
      </c>
      <c r="I14" s="371">
        <v>260.26</v>
      </c>
      <c r="J14" s="371">
        <v>11.1</v>
      </c>
      <c r="K14" s="2">
        <f t="shared" si="0"/>
        <v>1237.83</v>
      </c>
      <c r="L14" s="2">
        <f t="shared" si="1"/>
        <v>1959.2552725349999</v>
      </c>
      <c r="M14" s="371">
        <v>0</v>
      </c>
      <c r="N14" s="369">
        <v>644.03</v>
      </c>
      <c r="O14" s="284">
        <f t="shared" si="2"/>
        <v>644.03</v>
      </c>
      <c r="P14" s="366">
        <f t="shared" si="3"/>
        <v>650.917063611</v>
      </c>
      <c r="Q14" s="371"/>
      <c r="R14" s="374"/>
      <c r="S14" s="377"/>
      <c r="T14" s="377"/>
    </row>
    <row r="15" spans="1:20" ht="15.75" thickBot="1" x14ac:dyDescent="0.3">
      <c r="A15" s="210" t="s">
        <v>36</v>
      </c>
      <c r="B15" s="210"/>
      <c r="C15" s="193">
        <v>54.24</v>
      </c>
      <c r="D15" s="193">
        <v>971.6</v>
      </c>
      <c r="E15" s="193">
        <v>198.88</v>
      </c>
      <c r="F15" s="193">
        <v>256.95999999999998</v>
      </c>
      <c r="G15" s="193">
        <v>20.82</v>
      </c>
      <c r="H15" s="292">
        <f>F15+G15</f>
        <v>277.77999999999997</v>
      </c>
      <c r="I15" s="193">
        <v>260.26</v>
      </c>
      <c r="J15" s="193">
        <v>8.68</v>
      </c>
      <c r="K15" s="302">
        <f t="shared" si="0"/>
        <v>2049.2199999999998</v>
      </c>
      <c r="L15" s="2">
        <f t="shared" si="1"/>
        <v>3243.5351296899998</v>
      </c>
      <c r="M15" s="193">
        <v>78.08</v>
      </c>
      <c r="N15" s="193">
        <v>644.03</v>
      </c>
      <c r="O15" s="284">
        <f t="shared" si="2"/>
        <v>722.11</v>
      </c>
      <c r="P15" s="366">
        <f t="shared" si="3"/>
        <v>729.83202770700007</v>
      </c>
      <c r="Q15" s="210"/>
      <c r="R15" s="7"/>
      <c r="S15" s="9"/>
      <c r="T15" s="9"/>
    </row>
    <row r="16" spans="1:20" ht="15.75" thickBot="1" x14ac:dyDescent="0.3">
      <c r="A16" s="176"/>
      <c r="B16" s="297"/>
      <c r="C16" s="300">
        <f t="shared" ref="C16" si="4">SUM(C13:C15)</f>
        <v>163.13</v>
      </c>
      <c r="D16" s="286">
        <f>SUM(D13:D15)</f>
        <v>1943.2</v>
      </c>
      <c r="E16" s="286">
        <f>SUM(E13:E15)</f>
        <v>617.76</v>
      </c>
      <c r="F16" s="286"/>
      <c r="G16" s="286"/>
      <c r="H16" s="298">
        <f>SUM(H13:H15)</f>
        <v>927.82</v>
      </c>
      <c r="I16" s="286">
        <f t="shared" ref="I16:J16" si="5">SUM(I13:I15)</f>
        <v>780.78</v>
      </c>
      <c r="J16" s="295">
        <f t="shared" si="5"/>
        <v>29.45</v>
      </c>
      <c r="K16" s="299">
        <f t="shared" si="0"/>
        <v>4462.1400000000003</v>
      </c>
      <c r="L16" s="394">
        <f t="shared" si="1"/>
        <v>7062.7398930300005</v>
      </c>
      <c r="M16" s="286">
        <f t="shared" ref="M16:N16" si="6">SUM(M13:M15)</f>
        <v>111.05</v>
      </c>
      <c r="N16" s="286">
        <f t="shared" si="6"/>
        <v>1932.09</v>
      </c>
      <c r="O16" s="284">
        <f t="shared" si="2"/>
        <v>2043.1399999999999</v>
      </c>
      <c r="P16" s="395">
        <f t="shared" si="3"/>
        <v>2064.988726218</v>
      </c>
      <c r="Q16" s="297"/>
      <c r="R16" s="7"/>
      <c r="S16" s="9"/>
      <c r="T16" s="9"/>
    </row>
    <row r="17" spans="1:20" x14ac:dyDescent="0.25">
      <c r="A17" s="161" t="s">
        <v>34</v>
      </c>
      <c r="B17" s="193">
        <v>4</v>
      </c>
      <c r="C17" s="305">
        <v>54.68</v>
      </c>
      <c r="D17" s="305">
        <v>1285.2</v>
      </c>
      <c r="E17" s="305">
        <v>90.71</v>
      </c>
      <c r="F17" s="305">
        <v>225.26</v>
      </c>
      <c r="G17" s="305">
        <v>116.4</v>
      </c>
      <c r="H17" s="283">
        <f>F17+G17</f>
        <v>341.65999999999997</v>
      </c>
      <c r="I17" s="305">
        <v>260.26</v>
      </c>
      <c r="J17" s="305">
        <v>12.8</v>
      </c>
      <c r="K17" s="293">
        <f t="shared" si="0"/>
        <v>2386.9700000000003</v>
      </c>
      <c r="L17" s="2">
        <f t="shared" si="1"/>
        <v>3778.1307270650004</v>
      </c>
      <c r="M17" s="305">
        <v>43.61</v>
      </c>
      <c r="N17" s="305">
        <v>851.9</v>
      </c>
      <c r="O17" s="284">
        <f t="shared" si="2"/>
        <v>895.51</v>
      </c>
      <c r="P17" s="366">
        <f t="shared" si="3"/>
        <v>905.08631528700005</v>
      </c>
      <c r="Q17" s="193">
        <v>4</v>
      </c>
      <c r="R17" s="7"/>
      <c r="S17" s="9"/>
      <c r="T17" s="9"/>
    </row>
    <row r="18" spans="1:20" x14ac:dyDescent="0.25">
      <c r="A18" s="161" t="s">
        <v>35</v>
      </c>
      <c r="B18" s="161"/>
      <c r="C18" s="371">
        <v>54.21</v>
      </c>
      <c r="D18" s="371">
        <v>0</v>
      </c>
      <c r="E18" s="371">
        <v>98.54</v>
      </c>
      <c r="F18" s="371">
        <v>230.6</v>
      </c>
      <c r="G18" s="371">
        <v>51.04</v>
      </c>
      <c r="H18" s="367">
        <f>F18+G18</f>
        <v>281.64</v>
      </c>
      <c r="I18" s="371">
        <v>260.26</v>
      </c>
      <c r="J18" s="371">
        <v>14.69</v>
      </c>
      <c r="K18" s="2">
        <f t="shared" si="0"/>
        <v>990.98</v>
      </c>
      <c r="L18" s="2">
        <f t="shared" si="1"/>
        <v>1568.53751321</v>
      </c>
      <c r="M18" s="371">
        <v>0</v>
      </c>
      <c r="N18" s="369">
        <v>851.9</v>
      </c>
      <c r="O18" s="284">
        <f t="shared" si="2"/>
        <v>851.9</v>
      </c>
      <c r="P18" s="366">
        <f t="shared" si="3"/>
        <v>861.00996302999999</v>
      </c>
      <c r="Q18" s="161"/>
      <c r="R18" s="7"/>
      <c r="S18" s="9"/>
      <c r="T18" s="9"/>
    </row>
    <row r="19" spans="1:20" ht="15.75" thickBot="1" x14ac:dyDescent="0.3">
      <c r="A19" s="210" t="s">
        <v>36</v>
      </c>
      <c r="B19" s="210"/>
      <c r="C19" s="193">
        <v>54.24</v>
      </c>
      <c r="D19" s="193">
        <v>1285.2</v>
      </c>
      <c r="E19" s="193">
        <v>108.46</v>
      </c>
      <c r="F19" s="193">
        <v>225.26</v>
      </c>
      <c r="G19" s="193">
        <v>27.54</v>
      </c>
      <c r="H19" s="283">
        <f>F19+G19</f>
        <v>252.79999999999998</v>
      </c>
      <c r="I19" s="193">
        <v>260.26</v>
      </c>
      <c r="J19" s="193">
        <v>11.48</v>
      </c>
      <c r="K19" s="302">
        <f t="shared" si="0"/>
        <v>2225.2400000000002</v>
      </c>
      <c r="L19" s="2">
        <f t="shared" si="1"/>
        <v>3522.1421379800004</v>
      </c>
      <c r="M19" s="193">
        <v>103.28</v>
      </c>
      <c r="N19" s="193">
        <v>851.9</v>
      </c>
      <c r="O19" s="284">
        <f t="shared" si="2"/>
        <v>955.18</v>
      </c>
      <c r="P19" s="366">
        <f t="shared" si="3"/>
        <v>965.39440836599999</v>
      </c>
      <c r="Q19" s="210"/>
      <c r="R19" s="7"/>
      <c r="S19" s="9"/>
      <c r="T19" s="9"/>
    </row>
    <row r="20" spans="1:20" ht="15.75" thickBot="1" x14ac:dyDescent="0.3">
      <c r="A20" s="285"/>
      <c r="B20" s="286"/>
      <c r="C20" s="286">
        <f>SUM(C17:C19)</f>
        <v>163.13</v>
      </c>
      <c r="D20" s="286">
        <f>SUM(D17:D19)</f>
        <v>2570.4</v>
      </c>
      <c r="E20" s="286">
        <f>SUM(E17:E19)</f>
        <v>297.70999999999998</v>
      </c>
      <c r="F20" s="286"/>
      <c r="G20" s="286"/>
      <c r="H20" s="288">
        <f>SUM(H17:H19)</f>
        <v>876.09999999999991</v>
      </c>
      <c r="I20" s="286">
        <f>SUM(I17:I19)</f>
        <v>780.78</v>
      </c>
      <c r="J20" s="295">
        <f>SUM(J17:J19)</f>
        <v>38.97</v>
      </c>
      <c r="K20" s="299">
        <f t="shared" si="0"/>
        <v>4727.09</v>
      </c>
      <c r="L20" s="394">
        <f t="shared" si="1"/>
        <v>7482.106594805</v>
      </c>
      <c r="M20" s="295">
        <f>SUM(M17:M19)</f>
        <v>146.88999999999999</v>
      </c>
      <c r="N20" s="285">
        <f>SUM(N17:N19)</f>
        <v>2555.6999999999998</v>
      </c>
      <c r="O20" s="284">
        <f t="shared" si="2"/>
        <v>2702.5899999999997</v>
      </c>
      <c r="P20" s="395">
        <f t="shared" si="3"/>
        <v>2731.4906866829997</v>
      </c>
      <c r="Q20" s="286"/>
      <c r="R20" s="7"/>
      <c r="S20" s="9"/>
      <c r="T20" s="9"/>
    </row>
    <row r="21" spans="1:20" x14ac:dyDescent="0.25">
      <c r="A21" s="193" t="s">
        <v>34</v>
      </c>
      <c r="B21" s="193">
        <v>5</v>
      </c>
      <c r="C21" s="305">
        <v>54.68</v>
      </c>
      <c r="D21" s="305">
        <v>868</v>
      </c>
      <c r="E21" s="305">
        <v>189.09</v>
      </c>
      <c r="F21" s="305">
        <v>321.69</v>
      </c>
      <c r="G21" s="305">
        <v>78.62</v>
      </c>
      <c r="H21" s="292">
        <f>F21+G21</f>
        <v>400.31</v>
      </c>
      <c r="I21" s="305">
        <v>0</v>
      </c>
      <c r="J21" s="305">
        <v>8.67</v>
      </c>
      <c r="K21" s="293">
        <f t="shared" si="0"/>
        <v>1921.06</v>
      </c>
      <c r="L21" s="2">
        <f t="shared" si="1"/>
        <v>3040.6816233700001</v>
      </c>
      <c r="M21" s="305">
        <v>29.45</v>
      </c>
      <c r="N21" s="305">
        <v>575.36</v>
      </c>
      <c r="O21" s="284">
        <f t="shared" si="2"/>
        <v>604.81000000000006</v>
      </c>
      <c r="P21" s="366">
        <f t="shared" si="3"/>
        <v>611.27765669700011</v>
      </c>
      <c r="Q21" s="193">
        <v>5</v>
      </c>
      <c r="R21" s="7"/>
      <c r="S21" s="9"/>
      <c r="T21" s="9"/>
    </row>
    <row r="22" spans="1:20" x14ac:dyDescent="0.25">
      <c r="A22" s="161" t="s">
        <v>35</v>
      </c>
      <c r="B22" s="161"/>
      <c r="C22" s="371">
        <v>54.21</v>
      </c>
      <c r="D22" s="371">
        <v>0</v>
      </c>
      <c r="E22" s="371">
        <v>189.09</v>
      </c>
      <c r="F22" s="371">
        <v>321.69</v>
      </c>
      <c r="G22" s="371">
        <v>34.47</v>
      </c>
      <c r="H22" s="367">
        <f>F22+G22</f>
        <v>356.15999999999997</v>
      </c>
      <c r="I22" s="371">
        <v>8.74</v>
      </c>
      <c r="J22" s="371">
        <v>9.92</v>
      </c>
      <c r="K22" s="2">
        <f t="shared" si="0"/>
        <v>974.28</v>
      </c>
      <c r="L22" s="2">
        <f t="shared" si="1"/>
        <v>1542.10451106</v>
      </c>
      <c r="M22" s="371">
        <v>0</v>
      </c>
      <c r="N22" s="369">
        <v>575.36</v>
      </c>
      <c r="O22" s="284">
        <f t="shared" si="2"/>
        <v>575.36</v>
      </c>
      <c r="P22" s="366">
        <f t="shared" si="3"/>
        <v>581.51272723199997</v>
      </c>
      <c r="Q22" s="161"/>
      <c r="R22" s="7"/>
      <c r="S22" s="9"/>
      <c r="T22" s="9"/>
    </row>
    <row r="23" spans="1:20" ht="15.75" thickBot="1" x14ac:dyDescent="0.3">
      <c r="A23" s="210" t="s">
        <v>36</v>
      </c>
      <c r="B23" s="210"/>
      <c r="C23" s="193">
        <v>54.24</v>
      </c>
      <c r="D23" s="193">
        <v>868</v>
      </c>
      <c r="E23" s="193">
        <v>189.09</v>
      </c>
      <c r="F23" s="193">
        <v>321.69</v>
      </c>
      <c r="G23" s="193">
        <v>18.600000000000001</v>
      </c>
      <c r="H23" s="292">
        <f>F23+G23</f>
        <v>340.29</v>
      </c>
      <c r="I23" s="193">
        <v>0</v>
      </c>
      <c r="J23" s="193">
        <v>7.75</v>
      </c>
      <c r="K23" s="302">
        <f t="shared" si="0"/>
        <v>1799.6599999999999</v>
      </c>
      <c r="L23" s="2">
        <f t="shared" si="1"/>
        <v>2848.5279430699998</v>
      </c>
      <c r="M23" s="193">
        <v>69.75</v>
      </c>
      <c r="N23" s="193">
        <v>575.36</v>
      </c>
      <c r="O23" s="284">
        <f t="shared" si="2"/>
        <v>645.11</v>
      </c>
      <c r="P23" s="366">
        <f t="shared" si="3"/>
        <v>652.00861280700008</v>
      </c>
      <c r="Q23" s="210"/>
      <c r="R23" s="7"/>
      <c r="S23" s="9"/>
      <c r="T23" s="9"/>
    </row>
    <row r="24" spans="1:20" ht="15.75" thickBot="1" x14ac:dyDescent="0.3">
      <c r="A24" s="285"/>
      <c r="B24" s="286"/>
      <c r="C24" s="286">
        <f>SUM(C21:C23)</f>
        <v>163.13</v>
      </c>
      <c r="D24" s="286">
        <f>SUM(D21:D23)</f>
        <v>1736</v>
      </c>
      <c r="E24" s="286">
        <f>SUM(E21:E23)</f>
        <v>567.27</v>
      </c>
      <c r="F24" s="286"/>
      <c r="G24" s="286"/>
      <c r="H24" s="288">
        <f>SUM(H21:H23)</f>
        <v>1096.76</v>
      </c>
      <c r="I24" s="286">
        <f>SUM(I21:I23)</f>
        <v>8.74</v>
      </c>
      <c r="J24" s="295">
        <f>SUM(J21:J23)</f>
        <v>26.34</v>
      </c>
      <c r="K24" s="299">
        <f t="shared" si="0"/>
        <v>3598.24</v>
      </c>
      <c r="L24" s="394">
        <f t="shared" si="1"/>
        <v>5695.3464464799999</v>
      </c>
      <c r="M24" s="286">
        <f>SUM(M21:M23)</f>
        <v>99.2</v>
      </c>
      <c r="N24" s="286">
        <f>SUM(N21:N23)</f>
        <v>1726.08</v>
      </c>
      <c r="O24" s="284">
        <f t="shared" si="2"/>
        <v>1825.28</v>
      </c>
      <c r="P24" s="395">
        <f t="shared" si="3"/>
        <v>1844.7989967359999</v>
      </c>
      <c r="Q24" s="286"/>
      <c r="R24" s="7"/>
      <c r="S24" s="9"/>
      <c r="T24" s="9"/>
    </row>
    <row r="25" spans="1:20" x14ac:dyDescent="0.25">
      <c r="A25" s="193" t="s">
        <v>34</v>
      </c>
      <c r="B25" s="193">
        <v>6</v>
      </c>
      <c r="C25" s="305">
        <v>54.68</v>
      </c>
      <c r="D25" s="305">
        <v>873.6</v>
      </c>
      <c r="E25" s="305">
        <v>125.57</v>
      </c>
      <c r="F25" s="305">
        <v>210.88</v>
      </c>
      <c r="G25" s="305">
        <v>79.12</v>
      </c>
      <c r="H25" s="292">
        <f>F25+G25</f>
        <v>290</v>
      </c>
      <c r="I25" s="305">
        <v>260.26</v>
      </c>
      <c r="J25" s="305">
        <v>8.6999999999999993</v>
      </c>
      <c r="K25" s="293">
        <f t="shared" si="0"/>
        <v>1902.81</v>
      </c>
      <c r="L25" s="2">
        <f t="shared" si="1"/>
        <v>3011.795258745</v>
      </c>
      <c r="M25" s="305">
        <v>29.64</v>
      </c>
      <c r="N25" s="305">
        <v>579.07000000000005</v>
      </c>
      <c r="O25" s="284">
        <f t="shared" si="2"/>
        <v>608.71</v>
      </c>
      <c r="P25" s="366">
        <f t="shared" si="3"/>
        <v>615.21936212700007</v>
      </c>
      <c r="Q25" s="193">
        <v>6</v>
      </c>
      <c r="R25" s="7"/>
      <c r="S25" s="9"/>
      <c r="T25" s="9"/>
    </row>
    <row r="26" spans="1:20" x14ac:dyDescent="0.25">
      <c r="A26" s="161" t="s">
        <v>35</v>
      </c>
      <c r="B26" s="161"/>
      <c r="C26" s="371">
        <v>108.42</v>
      </c>
      <c r="D26" s="371">
        <v>0</v>
      </c>
      <c r="E26" s="371">
        <v>128.18</v>
      </c>
      <c r="F26" s="371">
        <v>225.38</v>
      </c>
      <c r="G26" s="371">
        <v>34.69</v>
      </c>
      <c r="H26" s="367">
        <f>F26+G26</f>
        <v>260.07</v>
      </c>
      <c r="I26" s="371">
        <v>520.52</v>
      </c>
      <c r="J26" s="371">
        <v>9.98</v>
      </c>
      <c r="K26" s="2">
        <f t="shared" si="0"/>
        <v>1287.24</v>
      </c>
      <c r="L26" s="2">
        <f t="shared" si="1"/>
        <v>2037.46213698</v>
      </c>
      <c r="M26" s="371">
        <v>0</v>
      </c>
      <c r="N26" s="369">
        <v>579.07000000000005</v>
      </c>
      <c r="O26" s="284">
        <f t="shared" si="2"/>
        <v>579.07000000000005</v>
      </c>
      <c r="P26" s="366">
        <f t="shared" si="3"/>
        <v>585.26240085900008</v>
      </c>
      <c r="Q26" s="161"/>
      <c r="R26" s="7"/>
      <c r="S26" s="9"/>
      <c r="T26" s="9"/>
    </row>
    <row r="27" spans="1:20" ht="15.75" thickBot="1" x14ac:dyDescent="0.3">
      <c r="A27" s="210" t="s">
        <v>36</v>
      </c>
      <c r="B27" s="210"/>
      <c r="C27" s="193">
        <v>108.48</v>
      </c>
      <c r="D27" s="193">
        <v>873.6</v>
      </c>
      <c r="E27" s="193">
        <v>87</v>
      </c>
      <c r="F27" s="193">
        <v>159.19</v>
      </c>
      <c r="G27" s="193">
        <v>18.72</v>
      </c>
      <c r="H27" s="292">
        <f>F27+G27</f>
        <v>177.91</v>
      </c>
      <c r="I27" s="193">
        <v>520.52</v>
      </c>
      <c r="J27" s="193">
        <v>7.8</v>
      </c>
      <c r="K27" s="302">
        <f t="shared" si="0"/>
        <v>1953.22</v>
      </c>
      <c r="L27" s="2">
        <f t="shared" si="1"/>
        <v>3091.5849376900001</v>
      </c>
      <c r="M27" s="193">
        <v>70.2</v>
      </c>
      <c r="N27" s="193">
        <v>579.07000000000005</v>
      </c>
      <c r="O27" s="284">
        <f t="shared" si="2"/>
        <v>649.2700000000001</v>
      </c>
      <c r="P27" s="366">
        <f t="shared" si="3"/>
        <v>656.21309859900009</v>
      </c>
      <c r="Q27" s="210"/>
      <c r="R27" s="7"/>
      <c r="S27" s="9"/>
      <c r="T27" s="9"/>
    </row>
    <row r="28" spans="1:20" ht="15.75" thickBot="1" x14ac:dyDescent="0.3">
      <c r="A28" s="285"/>
      <c r="B28" s="286"/>
      <c r="C28" s="286">
        <f>SUM(C25:C27)</f>
        <v>271.58</v>
      </c>
      <c r="D28" s="286">
        <f>SUM(D25:D27)</f>
        <v>1747.2</v>
      </c>
      <c r="E28" s="286">
        <f>SUM(E25:E27)</f>
        <v>340.75</v>
      </c>
      <c r="F28" s="286"/>
      <c r="G28" s="286"/>
      <c r="H28" s="288">
        <f>SUM(H25:H27)</f>
        <v>727.9799999999999</v>
      </c>
      <c r="I28" s="286">
        <f>SUM(I25:I27)</f>
        <v>1301.3</v>
      </c>
      <c r="J28" s="295">
        <f>SUM(J25:J27)</f>
        <v>26.48</v>
      </c>
      <c r="K28" s="299">
        <f t="shared" si="0"/>
        <v>4415.2899999999991</v>
      </c>
      <c r="L28" s="394">
        <f t="shared" si="1"/>
        <v>6988.5850337049988</v>
      </c>
      <c r="M28" s="286">
        <f>SUM(M25:M27)</f>
        <v>99.84</v>
      </c>
      <c r="N28" s="286">
        <f>SUM(N25:N27)</f>
        <v>1737.21</v>
      </c>
      <c r="O28" s="284">
        <f t="shared" si="2"/>
        <v>1837.05</v>
      </c>
      <c r="P28" s="395">
        <f t="shared" si="3"/>
        <v>1856.6948615849999</v>
      </c>
      <c r="Q28" s="286"/>
      <c r="R28" s="7"/>
      <c r="S28" s="9"/>
      <c r="T28" s="9"/>
    </row>
    <row r="29" spans="1:20" x14ac:dyDescent="0.25">
      <c r="A29" s="193" t="s">
        <v>34</v>
      </c>
      <c r="B29" s="193">
        <v>7</v>
      </c>
      <c r="C29" s="305">
        <v>54.68</v>
      </c>
      <c r="D29" s="305">
        <v>968.8</v>
      </c>
      <c r="E29" s="305">
        <v>131.02000000000001</v>
      </c>
      <c r="F29" s="305">
        <v>224.16</v>
      </c>
      <c r="G29" s="305">
        <v>87.75</v>
      </c>
      <c r="H29" s="292">
        <f>F29+G29</f>
        <v>311.90999999999997</v>
      </c>
      <c r="I29" s="305">
        <v>260.26</v>
      </c>
      <c r="J29" s="305">
        <v>9.65</v>
      </c>
      <c r="K29" s="293">
        <f t="shared" si="0"/>
        <v>2048.23</v>
      </c>
      <c r="L29" s="2">
        <f t="shared" si="1"/>
        <v>3241.9681433350001</v>
      </c>
      <c r="M29" s="305">
        <v>32.869999999999997</v>
      </c>
      <c r="N29" s="305">
        <v>642.17999999999995</v>
      </c>
      <c r="O29" s="284">
        <f t="shared" si="2"/>
        <v>675.05</v>
      </c>
      <c r="P29" s="366">
        <f t="shared" si="3"/>
        <v>682.26878218499996</v>
      </c>
      <c r="Q29" s="193">
        <v>7</v>
      </c>
      <c r="R29" s="7"/>
      <c r="S29" s="9"/>
      <c r="T29" s="9"/>
    </row>
    <row r="30" spans="1:20" x14ac:dyDescent="0.25">
      <c r="A30" s="161" t="s">
        <v>35</v>
      </c>
      <c r="B30" s="161"/>
      <c r="C30" s="371">
        <v>54.21</v>
      </c>
      <c r="D30" s="371">
        <v>0</v>
      </c>
      <c r="E30" s="371">
        <v>316.62</v>
      </c>
      <c r="F30" s="371">
        <v>525.26</v>
      </c>
      <c r="G30" s="371">
        <v>38.479999999999997</v>
      </c>
      <c r="H30" s="367">
        <f>F30+G30</f>
        <v>563.74</v>
      </c>
      <c r="I30" s="371">
        <v>260.26</v>
      </c>
      <c r="J30" s="371">
        <v>11.07</v>
      </c>
      <c r="K30" s="2">
        <f t="shared" si="0"/>
        <v>1769.6399999999999</v>
      </c>
      <c r="L30" s="2">
        <f t="shared" si="1"/>
        <v>2801.0118517799997</v>
      </c>
      <c r="M30" s="371">
        <v>0</v>
      </c>
      <c r="N30" s="369">
        <v>642.17999999999995</v>
      </c>
      <c r="O30" s="284">
        <f t="shared" si="2"/>
        <v>642.17999999999995</v>
      </c>
      <c r="P30" s="366">
        <f t="shared" si="3"/>
        <v>649.04728026599992</v>
      </c>
      <c r="Q30" s="161"/>
      <c r="R30" s="7"/>
      <c r="S30" s="9"/>
      <c r="T30" s="9"/>
    </row>
    <row r="31" spans="1:20" ht="15.75" thickBot="1" x14ac:dyDescent="0.3">
      <c r="A31" s="210" t="s">
        <v>36</v>
      </c>
      <c r="B31" s="210"/>
      <c r="C31" s="193">
        <v>54.24</v>
      </c>
      <c r="D31" s="193">
        <v>968.8</v>
      </c>
      <c r="E31" s="193">
        <v>349.22</v>
      </c>
      <c r="F31" s="193">
        <v>592.16999999999996</v>
      </c>
      <c r="G31" s="193">
        <v>20.76</v>
      </c>
      <c r="H31" s="292">
        <f>F31+G31</f>
        <v>612.92999999999995</v>
      </c>
      <c r="I31" s="193">
        <v>260.26</v>
      </c>
      <c r="J31" s="193">
        <v>8.65</v>
      </c>
      <c r="K31" s="302">
        <f t="shared" si="0"/>
        <v>2867.03</v>
      </c>
      <c r="L31" s="2">
        <f t="shared" si="1"/>
        <v>4537.9766559350001</v>
      </c>
      <c r="M31" s="193">
        <v>77.849999999999994</v>
      </c>
      <c r="N31" s="193">
        <v>642.17999999999995</v>
      </c>
      <c r="O31" s="284">
        <f t="shared" si="2"/>
        <v>720.03</v>
      </c>
      <c r="P31" s="366">
        <f t="shared" si="3"/>
        <v>727.72978481099994</v>
      </c>
      <c r="Q31" s="210"/>
      <c r="R31" s="7"/>
      <c r="S31" s="9"/>
      <c r="T31" s="9"/>
    </row>
    <row r="32" spans="1:20" ht="15.75" thickBot="1" x14ac:dyDescent="0.3">
      <c r="A32" s="285"/>
      <c r="B32" s="286"/>
      <c r="C32" s="286">
        <f>SUM(C29:C31)</f>
        <v>163.13</v>
      </c>
      <c r="D32" s="286">
        <f>SUM(D29:D31)</f>
        <v>1937.6</v>
      </c>
      <c r="E32" s="286">
        <f>SUM(E29:E31)</f>
        <v>796.86</v>
      </c>
      <c r="F32" s="286"/>
      <c r="G32" s="286"/>
      <c r="H32" s="288">
        <f>SUM(H29:H31)</f>
        <v>1488.58</v>
      </c>
      <c r="I32" s="286">
        <f>SUM(I29:I31)</f>
        <v>780.78</v>
      </c>
      <c r="J32" s="295">
        <f>SUM(J29:J31)</f>
        <v>29.369999999999997</v>
      </c>
      <c r="K32" s="299">
        <f t="shared" si="0"/>
        <v>5196.32</v>
      </c>
      <c r="L32" s="394">
        <f t="shared" si="1"/>
        <v>8224.8106426399991</v>
      </c>
      <c r="M32" s="286">
        <f>SUM(M29:M31)</f>
        <v>110.72</v>
      </c>
      <c r="N32" s="286">
        <f>SUM(N29:N31)</f>
        <v>1926.54</v>
      </c>
      <c r="O32" s="284">
        <f t="shared" si="2"/>
        <v>2037.26</v>
      </c>
      <c r="P32" s="395">
        <f t="shared" si="3"/>
        <v>2059.0458472619998</v>
      </c>
      <c r="Q32" s="286"/>
      <c r="R32" s="7"/>
      <c r="S32" s="9"/>
      <c r="T32" s="9"/>
    </row>
    <row r="33" spans="1:20" x14ac:dyDescent="0.25">
      <c r="A33" s="193" t="s">
        <v>34</v>
      </c>
      <c r="B33" s="193">
        <v>8</v>
      </c>
      <c r="C33" s="305">
        <v>54.68</v>
      </c>
      <c r="D33" s="305">
        <v>1285.2</v>
      </c>
      <c r="E33" s="305">
        <v>34.86</v>
      </c>
      <c r="F33" s="305">
        <v>89.87</v>
      </c>
      <c r="G33" s="305">
        <v>116.4</v>
      </c>
      <c r="H33" s="292">
        <f>F33+G33</f>
        <v>206.27</v>
      </c>
      <c r="I33" s="305">
        <v>260.26</v>
      </c>
      <c r="J33" s="305">
        <v>12.8</v>
      </c>
      <c r="K33" s="293">
        <f t="shared" si="0"/>
        <v>2060.34</v>
      </c>
      <c r="L33" s="2">
        <f t="shared" si="1"/>
        <v>3261.1360269300003</v>
      </c>
      <c r="M33" s="305">
        <v>43.61</v>
      </c>
      <c r="N33" s="305">
        <v>851.9</v>
      </c>
      <c r="O33" s="284">
        <f t="shared" si="2"/>
        <v>895.51</v>
      </c>
      <c r="P33" s="366">
        <f t="shared" si="3"/>
        <v>905.08631528700005</v>
      </c>
      <c r="Q33" s="193">
        <v>8</v>
      </c>
      <c r="R33" s="7"/>
      <c r="S33" s="9"/>
      <c r="T33" s="9"/>
    </row>
    <row r="34" spans="1:20" x14ac:dyDescent="0.25">
      <c r="A34" s="161" t="s">
        <v>35</v>
      </c>
      <c r="B34" s="161"/>
      <c r="C34" s="371">
        <v>54.21</v>
      </c>
      <c r="D34" s="371">
        <v>0</v>
      </c>
      <c r="E34" s="371">
        <v>12.7</v>
      </c>
      <c r="F34" s="371">
        <v>27.9</v>
      </c>
      <c r="G34" s="371">
        <v>51.04</v>
      </c>
      <c r="H34" s="367">
        <f>F34+G34</f>
        <v>78.94</v>
      </c>
      <c r="I34" s="371">
        <v>260.26</v>
      </c>
      <c r="J34" s="371">
        <v>14.69</v>
      </c>
      <c r="K34" s="2">
        <f t="shared" si="0"/>
        <v>499.73999999999995</v>
      </c>
      <c r="L34" s="2">
        <f t="shared" si="1"/>
        <v>790.99571822999997</v>
      </c>
      <c r="M34" s="371">
        <v>0</v>
      </c>
      <c r="N34" s="369">
        <v>851.9</v>
      </c>
      <c r="O34" s="284">
        <f t="shared" si="2"/>
        <v>851.9</v>
      </c>
      <c r="P34" s="366">
        <f t="shared" si="3"/>
        <v>861.00996302999999</v>
      </c>
      <c r="Q34" s="161"/>
      <c r="R34" s="7"/>
      <c r="S34" s="9"/>
      <c r="T34" s="9"/>
    </row>
    <row r="35" spans="1:20" ht="15.75" thickBot="1" x14ac:dyDescent="0.3">
      <c r="A35" s="210" t="s">
        <v>36</v>
      </c>
      <c r="B35" s="210"/>
      <c r="C35" s="193">
        <v>54.24</v>
      </c>
      <c r="D35" s="193">
        <v>1285.2</v>
      </c>
      <c r="E35" s="193">
        <v>93.03</v>
      </c>
      <c r="F35" s="193">
        <v>193.61</v>
      </c>
      <c r="G35" s="193">
        <v>27.54</v>
      </c>
      <c r="H35" s="292">
        <f>F35+G35</f>
        <v>221.15</v>
      </c>
      <c r="I35" s="193">
        <v>260.26</v>
      </c>
      <c r="J35" s="193">
        <v>11.48</v>
      </c>
      <c r="K35" s="302">
        <f t="shared" si="0"/>
        <v>2146.5099999999998</v>
      </c>
      <c r="L35" s="2">
        <f t="shared" si="1"/>
        <v>3397.5271523949996</v>
      </c>
      <c r="M35" s="193">
        <v>103.28</v>
      </c>
      <c r="N35" s="193">
        <v>851.9</v>
      </c>
      <c r="O35" s="284">
        <f t="shared" si="2"/>
        <v>955.18</v>
      </c>
      <c r="P35" s="366">
        <f t="shared" si="3"/>
        <v>965.39440836599999</v>
      </c>
      <c r="Q35" s="210"/>
      <c r="R35" s="7"/>
      <c r="S35" s="9"/>
      <c r="T35" s="9"/>
    </row>
    <row r="36" spans="1:20" ht="15.75" thickBot="1" x14ac:dyDescent="0.3">
      <c r="A36" s="285"/>
      <c r="B36" s="286"/>
      <c r="C36" s="286">
        <f t="shared" ref="C36" si="7">SUM(C33:C35)</f>
        <v>163.13</v>
      </c>
      <c r="D36" s="286">
        <f>SUM(D33:D35)</f>
        <v>2570.4</v>
      </c>
      <c r="E36" s="286">
        <f>SUM(E33:E35)</f>
        <v>140.59</v>
      </c>
      <c r="F36" s="286"/>
      <c r="G36" s="286"/>
      <c r="H36" s="288">
        <f t="shared" ref="H36:N36" si="8">SUM(H33:H35)</f>
        <v>506.36</v>
      </c>
      <c r="I36" s="286">
        <f t="shared" si="8"/>
        <v>780.78</v>
      </c>
      <c r="J36" s="295">
        <f t="shared" si="8"/>
        <v>38.97</v>
      </c>
      <c r="K36" s="299">
        <f t="shared" si="0"/>
        <v>4200.2300000000005</v>
      </c>
      <c r="L36" s="394">
        <f t="shared" si="1"/>
        <v>6648.1849473350012</v>
      </c>
      <c r="M36" s="286">
        <f t="shared" si="8"/>
        <v>146.88999999999999</v>
      </c>
      <c r="N36" s="286">
        <f t="shared" si="8"/>
        <v>2555.6999999999998</v>
      </c>
      <c r="O36" s="284">
        <f t="shared" si="2"/>
        <v>2702.5899999999997</v>
      </c>
      <c r="P36" s="395">
        <f t="shared" si="3"/>
        <v>2731.4906866829997</v>
      </c>
      <c r="Q36" s="286"/>
      <c r="R36" s="7"/>
      <c r="S36" s="9"/>
      <c r="T36" s="9"/>
    </row>
    <row r="37" spans="1:20" x14ac:dyDescent="0.25">
      <c r="A37" s="193" t="s">
        <v>34</v>
      </c>
      <c r="B37" s="193">
        <v>9</v>
      </c>
      <c r="C37" s="193">
        <v>54.68</v>
      </c>
      <c r="D37" s="193">
        <v>870.8</v>
      </c>
      <c r="E37" s="193">
        <v>19.260000000000002</v>
      </c>
      <c r="F37" s="193">
        <v>30.87</v>
      </c>
      <c r="G37" s="193">
        <v>78.87</v>
      </c>
      <c r="H37" s="292">
        <f>F37+G37</f>
        <v>109.74000000000001</v>
      </c>
      <c r="I37" s="193">
        <v>0</v>
      </c>
      <c r="J37" s="193">
        <v>8.67</v>
      </c>
      <c r="K37" s="293">
        <f t="shared" si="0"/>
        <v>1172.8900000000001</v>
      </c>
      <c r="L37" s="2">
        <f t="shared" si="1"/>
        <v>1856.4672989050002</v>
      </c>
      <c r="M37" s="193">
        <v>29.55</v>
      </c>
      <c r="N37" s="193">
        <v>577.22</v>
      </c>
      <c r="O37" s="284">
        <f t="shared" si="2"/>
        <v>606.77</v>
      </c>
      <c r="P37" s="366">
        <f t="shared" si="3"/>
        <v>613.25861634900002</v>
      </c>
      <c r="Q37" s="193">
        <v>9</v>
      </c>
      <c r="R37" s="7"/>
      <c r="S37" s="9"/>
      <c r="T37" s="9"/>
    </row>
    <row r="38" spans="1:20" x14ac:dyDescent="0.25">
      <c r="A38" s="161" t="s">
        <v>35</v>
      </c>
      <c r="B38" s="161"/>
      <c r="C38" s="371">
        <v>54.21</v>
      </c>
      <c r="D38" s="371">
        <v>0</v>
      </c>
      <c r="E38" s="371">
        <v>35.26</v>
      </c>
      <c r="F38" s="371">
        <v>41.77</v>
      </c>
      <c r="G38" s="371">
        <v>34.58</v>
      </c>
      <c r="H38" s="367">
        <f>F38+G38</f>
        <v>76.349999999999994</v>
      </c>
      <c r="I38" s="371">
        <v>0</v>
      </c>
      <c r="J38" s="371">
        <v>9.9499999999999993</v>
      </c>
      <c r="K38" s="2">
        <f t="shared" si="0"/>
        <v>252.11999999999998</v>
      </c>
      <c r="L38" s="2">
        <f t="shared" si="1"/>
        <v>399.05919173999996</v>
      </c>
      <c r="M38" s="371">
        <v>0</v>
      </c>
      <c r="N38" s="369">
        <v>577.22</v>
      </c>
      <c r="O38" s="284">
        <f t="shared" si="2"/>
        <v>577.22</v>
      </c>
      <c r="P38" s="366">
        <f t="shared" si="3"/>
        <v>583.39261751399999</v>
      </c>
      <c r="Q38" s="161"/>
      <c r="R38" s="7"/>
      <c r="S38" s="9"/>
      <c r="T38" s="9"/>
    </row>
    <row r="39" spans="1:20" ht="15.75" thickBot="1" x14ac:dyDescent="0.3">
      <c r="A39" s="210" t="s">
        <v>36</v>
      </c>
      <c r="B39" s="210"/>
      <c r="C39" s="193">
        <v>54.24</v>
      </c>
      <c r="D39" s="193">
        <v>870.8</v>
      </c>
      <c r="E39" s="193">
        <v>46.23</v>
      </c>
      <c r="F39" s="193">
        <v>42.44</v>
      </c>
      <c r="G39" s="193">
        <v>18.66</v>
      </c>
      <c r="H39" s="292">
        <f>F39+G39</f>
        <v>61.099999999999994</v>
      </c>
      <c r="I39" s="193">
        <v>0</v>
      </c>
      <c r="J39" s="193">
        <v>7.78</v>
      </c>
      <c r="K39" s="302">
        <f t="shared" si="0"/>
        <v>1101.25</v>
      </c>
      <c r="L39" s="2">
        <f t="shared" si="1"/>
        <v>1743.0744681250001</v>
      </c>
      <c r="M39" s="193">
        <v>69.98</v>
      </c>
      <c r="N39" s="193">
        <v>577.22</v>
      </c>
      <c r="O39" s="284">
        <f t="shared" si="2"/>
        <v>647.20000000000005</v>
      </c>
      <c r="P39" s="366">
        <f t="shared" si="3"/>
        <v>654.12096264000002</v>
      </c>
      <c r="Q39" s="210"/>
      <c r="R39" s="7"/>
      <c r="S39" s="9"/>
      <c r="T39" s="9"/>
    </row>
    <row r="40" spans="1:20" ht="15.75" thickBot="1" x14ac:dyDescent="0.3">
      <c r="A40" s="285"/>
      <c r="B40" s="286"/>
      <c r="C40" s="286">
        <f>SUM(C37:C39)</f>
        <v>163.13</v>
      </c>
      <c r="D40" s="286">
        <f>SUM(D37:D39)</f>
        <v>1741.6</v>
      </c>
      <c r="E40" s="286">
        <f>SUM(E37:E39)</f>
        <v>100.75</v>
      </c>
      <c r="F40" s="286"/>
      <c r="G40" s="286"/>
      <c r="H40" s="288">
        <f>SUM(H37:H39)</f>
        <v>247.19</v>
      </c>
      <c r="I40" s="286">
        <f>SUM(I37:I39)</f>
        <v>0</v>
      </c>
      <c r="J40" s="295">
        <f>SUM(J37:J39)</f>
        <v>26.4</v>
      </c>
      <c r="K40" s="299">
        <f t="shared" si="0"/>
        <v>2279.0700000000002</v>
      </c>
      <c r="L40" s="394">
        <f t="shared" si="1"/>
        <v>3607.3450425150004</v>
      </c>
      <c r="M40" s="286">
        <f>SUM(M37:M39)</f>
        <v>99.53</v>
      </c>
      <c r="N40" s="286">
        <f>SUM(N37:N39)</f>
        <v>1731.66</v>
      </c>
      <c r="O40" s="284">
        <f t="shared" si="2"/>
        <v>1831.19</v>
      </c>
      <c r="P40" s="395">
        <f t="shared" si="3"/>
        <v>1850.772196503</v>
      </c>
      <c r="Q40" s="286"/>
      <c r="R40" s="7"/>
      <c r="S40" s="9"/>
      <c r="T40" s="9"/>
    </row>
    <row r="41" spans="1:20" x14ac:dyDescent="0.25">
      <c r="A41" s="193" t="s">
        <v>34</v>
      </c>
      <c r="B41" s="193">
        <v>10</v>
      </c>
      <c r="C41" s="193">
        <v>109.36</v>
      </c>
      <c r="D41" s="193">
        <v>873.6</v>
      </c>
      <c r="E41" s="193">
        <v>97.56</v>
      </c>
      <c r="F41" s="193">
        <v>97.69</v>
      </c>
      <c r="G41" s="193">
        <v>79.12</v>
      </c>
      <c r="H41" s="292">
        <f>F41+G41</f>
        <v>176.81</v>
      </c>
      <c r="I41" s="193">
        <v>520.52</v>
      </c>
      <c r="J41" s="193">
        <v>8.6999999999999993</v>
      </c>
      <c r="K41" s="293">
        <f t="shared" si="0"/>
        <v>1963.36</v>
      </c>
      <c r="L41" s="2">
        <f t="shared" si="1"/>
        <v>3107.6346767199998</v>
      </c>
      <c r="M41" s="193">
        <v>29.64</v>
      </c>
      <c r="N41" s="193">
        <v>579.07000000000005</v>
      </c>
      <c r="O41" s="284">
        <f t="shared" si="2"/>
        <v>608.71</v>
      </c>
      <c r="P41" s="366">
        <f t="shared" si="3"/>
        <v>615.21936212700007</v>
      </c>
      <c r="Q41" s="193">
        <v>10</v>
      </c>
      <c r="R41" s="7"/>
      <c r="S41" s="9"/>
      <c r="T41" s="9"/>
    </row>
    <row r="42" spans="1:20" x14ac:dyDescent="0.25">
      <c r="A42" s="161" t="s">
        <v>35</v>
      </c>
      <c r="B42" s="161"/>
      <c r="C42" s="371">
        <v>108.42</v>
      </c>
      <c r="D42" s="371">
        <v>0</v>
      </c>
      <c r="E42" s="371">
        <v>82.88</v>
      </c>
      <c r="F42" s="371">
        <v>98.88</v>
      </c>
      <c r="G42" s="371">
        <v>34.69</v>
      </c>
      <c r="H42" s="367">
        <f>F42+G42</f>
        <v>133.57</v>
      </c>
      <c r="I42" s="371">
        <v>520.52</v>
      </c>
      <c r="J42" s="371">
        <v>9.98</v>
      </c>
      <c r="K42" s="2">
        <f t="shared" si="0"/>
        <v>988.94</v>
      </c>
      <c r="L42" s="2">
        <f t="shared" si="1"/>
        <v>1565.3085716300002</v>
      </c>
      <c r="M42" s="371">
        <v>0</v>
      </c>
      <c r="N42" s="369">
        <v>579.07000000000005</v>
      </c>
      <c r="O42" s="284">
        <f t="shared" si="2"/>
        <v>579.07000000000005</v>
      </c>
      <c r="P42" s="366">
        <f t="shared" si="3"/>
        <v>585.26240085900008</v>
      </c>
      <c r="Q42" s="161"/>
      <c r="R42" s="7"/>
      <c r="S42" s="9"/>
      <c r="T42" s="9"/>
    </row>
    <row r="43" spans="1:20" ht="15.75" thickBot="1" x14ac:dyDescent="0.3">
      <c r="A43" s="210" t="s">
        <v>36</v>
      </c>
      <c r="B43" s="210"/>
      <c r="C43" s="193">
        <v>108.48</v>
      </c>
      <c r="D43" s="193">
        <v>873.6</v>
      </c>
      <c r="E43" s="193">
        <v>76.209999999999994</v>
      </c>
      <c r="F43" s="193">
        <v>100.97</v>
      </c>
      <c r="G43" s="193">
        <v>18.72</v>
      </c>
      <c r="H43" s="292">
        <f>F43+G43</f>
        <v>119.69</v>
      </c>
      <c r="I43" s="193">
        <v>520.52</v>
      </c>
      <c r="J43" s="193">
        <v>7.8</v>
      </c>
      <c r="K43" s="302">
        <f t="shared" si="0"/>
        <v>1825.99</v>
      </c>
      <c r="L43" s="2">
        <f t="shared" si="1"/>
        <v>2890.2034488550003</v>
      </c>
      <c r="M43" s="193">
        <v>70.2</v>
      </c>
      <c r="N43" s="193">
        <v>579.07000000000005</v>
      </c>
      <c r="O43" s="284">
        <f t="shared" si="2"/>
        <v>649.2700000000001</v>
      </c>
      <c r="P43" s="366">
        <f t="shared" si="3"/>
        <v>656.21309859900009</v>
      </c>
      <c r="Q43" s="210"/>
      <c r="R43" s="7"/>
      <c r="S43" s="9"/>
      <c r="T43" s="9"/>
    </row>
    <row r="44" spans="1:20" ht="15.75" thickBot="1" x14ac:dyDescent="0.3">
      <c r="A44" s="285"/>
      <c r="B44" s="286"/>
      <c r="C44" s="286">
        <f t="shared" ref="C44" si="9">SUM(C41:C43)</f>
        <v>326.26</v>
      </c>
      <c r="D44" s="286">
        <f>SUM(D41:D43)</f>
        <v>1747.2</v>
      </c>
      <c r="E44" s="286">
        <f>SUM(E41:E43)</f>
        <v>256.64999999999998</v>
      </c>
      <c r="F44" s="286"/>
      <c r="G44" s="286"/>
      <c r="H44" s="288">
        <f t="shared" ref="H44:N44" si="10">SUM(H41:H43)</f>
        <v>430.07</v>
      </c>
      <c r="I44" s="286">
        <f t="shared" si="10"/>
        <v>1561.56</v>
      </c>
      <c r="J44" s="295">
        <f t="shared" si="10"/>
        <v>26.48</v>
      </c>
      <c r="K44" s="299">
        <f t="shared" si="0"/>
        <v>4348.2199999999993</v>
      </c>
      <c r="L44" s="394">
        <f t="shared" si="1"/>
        <v>6882.4256651899987</v>
      </c>
      <c r="M44" s="286">
        <f t="shared" si="10"/>
        <v>99.84</v>
      </c>
      <c r="N44" s="286">
        <f t="shared" si="10"/>
        <v>1737.21</v>
      </c>
      <c r="O44" s="284">
        <f t="shared" si="2"/>
        <v>1837.05</v>
      </c>
      <c r="P44" s="395">
        <f t="shared" si="3"/>
        <v>1856.6948615849999</v>
      </c>
      <c r="Q44" s="286"/>
      <c r="R44" s="7"/>
      <c r="S44" s="9"/>
      <c r="T44" s="9"/>
    </row>
    <row r="45" spans="1:20" x14ac:dyDescent="0.25">
      <c r="A45" s="193" t="s">
        <v>34</v>
      </c>
      <c r="B45" s="193">
        <v>11</v>
      </c>
      <c r="C45" s="193">
        <v>54.68</v>
      </c>
      <c r="D45" s="193">
        <v>977.2</v>
      </c>
      <c r="E45" s="193">
        <v>113.39</v>
      </c>
      <c r="F45" s="193">
        <v>196.93</v>
      </c>
      <c r="G45" s="193">
        <v>88.51</v>
      </c>
      <c r="H45" s="292">
        <f>F45+G45</f>
        <v>285.44</v>
      </c>
      <c r="I45" s="193">
        <v>210.56</v>
      </c>
      <c r="J45" s="193">
        <v>9.73</v>
      </c>
      <c r="K45" s="293">
        <f t="shared" si="0"/>
        <v>1936.4400000000003</v>
      </c>
      <c r="L45" s="2">
        <f t="shared" si="1"/>
        <v>3065.0253103800005</v>
      </c>
      <c r="M45" s="193">
        <v>33.159999999999997</v>
      </c>
      <c r="N45" s="193">
        <v>647.74</v>
      </c>
      <c r="O45" s="284">
        <f t="shared" si="2"/>
        <v>680.9</v>
      </c>
      <c r="P45" s="366">
        <f t="shared" si="3"/>
        <v>688.18134033000001</v>
      </c>
      <c r="Q45" s="193">
        <v>11</v>
      </c>
      <c r="R45" s="7"/>
      <c r="S45" s="9"/>
      <c r="T45" s="9"/>
    </row>
    <row r="46" spans="1:20" x14ac:dyDescent="0.25">
      <c r="A46" s="161" t="s">
        <v>35</v>
      </c>
      <c r="B46" s="161"/>
      <c r="C46" s="371">
        <v>54.21</v>
      </c>
      <c r="D46" s="371">
        <v>0</v>
      </c>
      <c r="E46" s="371">
        <v>119.83</v>
      </c>
      <c r="F46" s="371">
        <v>185.78</v>
      </c>
      <c r="G46" s="371">
        <v>38.81</v>
      </c>
      <c r="H46" s="367">
        <f>F46+G46</f>
        <v>224.59</v>
      </c>
      <c r="I46" s="371">
        <v>171.42</v>
      </c>
      <c r="J46" s="371">
        <v>11.17</v>
      </c>
      <c r="K46" s="2">
        <f t="shared" si="0"/>
        <v>805.81</v>
      </c>
      <c r="L46" s="2">
        <f t="shared" si="1"/>
        <v>1275.4477522449999</v>
      </c>
      <c r="M46" s="371">
        <v>0</v>
      </c>
      <c r="N46" s="369">
        <v>647.74</v>
      </c>
      <c r="O46" s="284">
        <f t="shared" si="2"/>
        <v>647.74</v>
      </c>
      <c r="P46" s="366">
        <f t="shared" si="3"/>
        <v>654.666737238</v>
      </c>
      <c r="Q46" s="161"/>
      <c r="R46" s="7"/>
      <c r="S46" s="9"/>
      <c r="T46" s="9"/>
    </row>
    <row r="47" spans="1:20" ht="15.75" thickBot="1" x14ac:dyDescent="0.3">
      <c r="A47" s="210" t="s">
        <v>36</v>
      </c>
      <c r="B47" s="210"/>
      <c r="C47" s="210">
        <v>54.24</v>
      </c>
      <c r="D47" s="210">
        <v>977.2</v>
      </c>
      <c r="E47" s="210">
        <v>141.11000000000001</v>
      </c>
      <c r="F47" s="210">
        <v>202.94</v>
      </c>
      <c r="G47" s="210">
        <v>20.94</v>
      </c>
      <c r="H47" s="301">
        <f>F47+G47</f>
        <v>223.88</v>
      </c>
      <c r="I47" s="210">
        <v>168.97</v>
      </c>
      <c r="J47" s="210">
        <v>8.73</v>
      </c>
      <c r="K47" s="302">
        <f t="shared" si="0"/>
        <v>1798.0100000000004</v>
      </c>
      <c r="L47" s="2">
        <f t="shared" si="1"/>
        <v>2845.9162991450007</v>
      </c>
      <c r="M47" s="210">
        <v>78.53</v>
      </c>
      <c r="N47" s="303">
        <v>647.74</v>
      </c>
      <c r="O47" s="284">
        <f t="shared" si="2"/>
        <v>726.27</v>
      </c>
      <c r="P47" s="366">
        <f t="shared" si="3"/>
        <v>734.03651349899997</v>
      </c>
      <c r="Q47" s="210"/>
      <c r="R47" s="7"/>
      <c r="S47" s="9"/>
      <c r="T47" s="9"/>
    </row>
    <row r="48" spans="1:20" ht="15.75" thickBot="1" x14ac:dyDescent="0.3">
      <c r="A48" s="285"/>
      <c r="B48" s="286"/>
      <c r="C48" s="286">
        <f>SUM(C45:C47)</f>
        <v>163.13</v>
      </c>
      <c r="D48" s="286">
        <f>SUM(D45:D47)</f>
        <v>1954.4</v>
      </c>
      <c r="E48" s="286">
        <f>SUM(E45:E47)</f>
        <v>374.33000000000004</v>
      </c>
      <c r="F48" s="286"/>
      <c r="G48" s="286"/>
      <c r="H48" s="288">
        <f>SUM(H45:H47)</f>
        <v>733.91</v>
      </c>
      <c r="I48" s="286">
        <f>SUM(I45:I47)</f>
        <v>550.95000000000005</v>
      </c>
      <c r="J48" s="295">
        <f>SUM(J45:J47)</f>
        <v>29.63</v>
      </c>
      <c r="K48" s="299">
        <f t="shared" si="0"/>
        <v>3806.3500000000004</v>
      </c>
      <c r="L48" s="394">
        <f t="shared" si="1"/>
        <v>6024.7459720750003</v>
      </c>
      <c r="M48" s="286">
        <f>SUM(M45:M47)</f>
        <v>111.69</v>
      </c>
      <c r="N48" s="286">
        <f>SUM(N45:N47)</f>
        <v>1943.22</v>
      </c>
      <c r="O48" s="284">
        <f t="shared" si="2"/>
        <v>2054.91</v>
      </c>
      <c r="P48" s="395">
        <f t="shared" si="3"/>
        <v>2076.8845910669997</v>
      </c>
      <c r="Q48" s="286"/>
      <c r="R48" s="7"/>
      <c r="S48" s="9"/>
      <c r="T48" s="9"/>
    </row>
    <row r="49" spans="1:20" x14ac:dyDescent="0.25">
      <c r="A49" s="193" t="s">
        <v>34</v>
      </c>
      <c r="B49" s="193">
        <v>12</v>
      </c>
      <c r="C49" s="193">
        <v>218.72</v>
      </c>
      <c r="D49" s="193">
        <v>1304.8</v>
      </c>
      <c r="E49" s="193">
        <v>396.72</v>
      </c>
      <c r="F49" s="193">
        <v>627.46</v>
      </c>
      <c r="G49" s="193">
        <v>118.18</v>
      </c>
      <c r="H49" s="292">
        <f>F49+G49</f>
        <v>745.6400000000001</v>
      </c>
      <c r="I49" s="193">
        <v>182.6</v>
      </c>
      <c r="J49" s="193">
        <v>12.99</v>
      </c>
      <c r="K49" s="293">
        <f t="shared" si="0"/>
        <v>3607.1099999999992</v>
      </c>
      <c r="L49" s="2">
        <f t="shared" si="1"/>
        <v>5709.386011094999</v>
      </c>
      <c r="M49" s="193">
        <v>44.27</v>
      </c>
      <c r="N49" s="193">
        <v>864.9</v>
      </c>
      <c r="O49" s="284">
        <f t="shared" si="2"/>
        <v>909.17</v>
      </c>
      <c r="P49" s="366">
        <f t="shared" si="3"/>
        <v>918.89239122899994</v>
      </c>
      <c r="Q49" s="193">
        <v>12</v>
      </c>
      <c r="R49" s="7"/>
      <c r="S49" s="9"/>
      <c r="T49" s="9"/>
    </row>
    <row r="50" spans="1:20" x14ac:dyDescent="0.25">
      <c r="A50" s="161" t="s">
        <v>35</v>
      </c>
      <c r="B50" s="161"/>
      <c r="C50" s="371">
        <v>216.84</v>
      </c>
      <c r="D50" s="371">
        <v>0</v>
      </c>
      <c r="E50" s="371">
        <v>510.75</v>
      </c>
      <c r="F50" s="371">
        <v>710.49</v>
      </c>
      <c r="G50" s="371">
        <v>51.82</v>
      </c>
      <c r="H50" s="367">
        <f>F50+G50</f>
        <v>762.31000000000006</v>
      </c>
      <c r="I50" s="371">
        <v>212.31</v>
      </c>
      <c r="J50" s="371">
        <v>14.91</v>
      </c>
      <c r="K50" s="2">
        <f t="shared" si="0"/>
        <v>2479.4299999999998</v>
      </c>
      <c r="L50" s="2">
        <f t="shared" si="1"/>
        <v>3924.4777557349998</v>
      </c>
      <c r="M50" s="371">
        <v>0</v>
      </c>
      <c r="N50" s="369">
        <v>864.9</v>
      </c>
      <c r="O50" s="284">
        <f t="shared" si="2"/>
        <v>864.9</v>
      </c>
      <c r="P50" s="366">
        <f t="shared" si="3"/>
        <v>874.14898113000004</v>
      </c>
      <c r="Q50" s="161"/>
      <c r="R50" s="7"/>
      <c r="S50" s="9"/>
      <c r="T50" s="9"/>
    </row>
    <row r="51" spans="1:20" ht="15.75" thickBot="1" x14ac:dyDescent="0.3">
      <c r="A51" s="210" t="s">
        <v>36</v>
      </c>
      <c r="B51" s="210"/>
      <c r="C51" s="210">
        <v>216.96</v>
      </c>
      <c r="D51" s="210">
        <v>1304.8</v>
      </c>
      <c r="E51" s="210">
        <v>475.83</v>
      </c>
      <c r="F51" s="210">
        <v>682.59</v>
      </c>
      <c r="G51" s="210">
        <v>27.96</v>
      </c>
      <c r="H51" s="301">
        <f>F51+G51</f>
        <v>710.55000000000007</v>
      </c>
      <c r="I51" s="210">
        <v>177.36</v>
      </c>
      <c r="J51" s="210">
        <v>11.65</v>
      </c>
      <c r="K51" s="302">
        <f t="shared" si="0"/>
        <v>3607.7000000000003</v>
      </c>
      <c r="L51" s="2">
        <f t="shared" si="1"/>
        <v>5710.3198716500001</v>
      </c>
      <c r="M51" s="210">
        <v>104.85</v>
      </c>
      <c r="N51" s="303">
        <v>864.9</v>
      </c>
      <c r="O51" s="284">
        <f t="shared" si="2"/>
        <v>969.75</v>
      </c>
      <c r="P51" s="366">
        <f t="shared" si="3"/>
        <v>980.12021557499997</v>
      </c>
      <c r="Q51" s="210"/>
      <c r="R51" s="7"/>
      <c r="S51" s="9"/>
      <c r="T51" s="9"/>
    </row>
    <row r="52" spans="1:20" ht="15.75" thickBot="1" x14ac:dyDescent="0.3">
      <c r="A52" s="285"/>
      <c r="B52" s="286"/>
      <c r="C52" s="286">
        <f>SUM(C49:C51)</f>
        <v>652.52</v>
      </c>
      <c r="D52" s="286">
        <f>SUM(D49:D51)</f>
        <v>2609.6</v>
      </c>
      <c r="E52" s="286">
        <f>SUM(E49:E51)</f>
        <v>1383.3</v>
      </c>
      <c r="F52" s="286"/>
      <c r="G52" s="286"/>
      <c r="H52" s="288">
        <f>SUM(H49:H51)</f>
        <v>2218.5000000000005</v>
      </c>
      <c r="I52" s="286">
        <f>SUM(I49:I51)</f>
        <v>572.27</v>
      </c>
      <c r="J52" s="295">
        <f>SUM(J49:J51)</f>
        <v>39.549999999999997</v>
      </c>
      <c r="K52" s="299">
        <f t="shared" si="0"/>
        <v>7475.7400000000007</v>
      </c>
      <c r="L52" s="394">
        <f t="shared" si="1"/>
        <v>11832.70967023</v>
      </c>
      <c r="M52" s="286">
        <f>SUM(M49:M51)</f>
        <v>149.12</v>
      </c>
      <c r="N52" s="286">
        <f>SUM(N49:N51)</f>
        <v>2594.6999999999998</v>
      </c>
      <c r="O52" s="284">
        <f t="shared" si="2"/>
        <v>2743.8199999999997</v>
      </c>
      <c r="P52" s="395">
        <f t="shared" si="3"/>
        <v>2773.1615879339997</v>
      </c>
      <c r="Q52" s="286"/>
      <c r="R52" s="7"/>
      <c r="S52" s="9"/>
      <c r="T52" s="9"/>
    </row>
    <row r="53" spans="1:20" x14ac:dyDescent="0.25">
      <c r="A53" s="193" t="s">
        <v>34</v>
      </c>
      <c r="B53" s="193">
        <v>13</v>
      </c>
      <c r="C53" s="193">
        <v>109.36</v>
      </c>
      <c r="D53" s="193">
        <v>887.6</v>
      </c>
      <c r="E53" s="193">
        <v>98.25</v>
      </c>
      <c r="F53" s="193">
        <v>140.88999999999999</v>
      </c>
      <c r="G53" s="193">
        <v>80.39</v>
      </c>
      <c r="H53" s="292">
        <f>SUM(F53:G53)</f>
        <v>221.27999999999997</v>
      </c>
      <c r="I53" s="193">
        <v>520.52</v>
      </c>
      <c r="J53" s="193">
        <v>8.84</v>
      </c>
      <c r="K53" s="293">
        <f t="shared" si="0"/>
        <v>2067.13</v>
      </c>
      <c r="L53" s="2">
        <f t="shared" si="1"/>
        <v>3271.8833373850002</v>
      </c>
      <c r="M53" s="193">
        <v>30.12</v>
      </c>
      <c r="N53" s="193">
        <v>588.35</v>
      </c>
      <c r="O53" s="284">
        <f t="shared" si="2"/>
        <v>618.47</v>
      </c>
      <c r="P53" s="366">
        <f t="shared" si="3"/>
        <v>625.083732639</v>
      </c>
      <c r="Q53" s="193">
        <v>13</v>
      </c>
      <c r="R53" s="7"/>
      <c r="S53" s="9"/>
      <c r="T53" s="9"/>
    </row>
    <row r="54" spans="1:20" x14ac:dyDescent="0.25">
      <c r="A54" s="161" t="s">
        <v>35</v>
      </c>
      <c r="B54" s="161"/>
      <c r="C54" s="371">
        <v>108.42</v>
      </c>
      <c r="D54" s="371">
        <v>0</v>
      </c>
      <c r="E54" s="371">
        <v>54.98</v>
      </c>
      <c r="F54" s="371">
        <v>165.15</v>
      </c>
      <c r="G54" s="371">
        <v>35.25</v>
      </c>
      <c r="H54" s="367">
        <f>F54+G54</f>
        <v>200.4</v>
      </c>
      <c r="I54" s="369">
        <v>520.52</v>
      </c>
      <c r="J54" s="371">
        <v>10.14</v>
      </c>
      <c r="K54" s="2">
        <f t="shared" si="0"/>
        <v>1094.8600000000001</v>
      </c>
      <c r="L54" s="2">
        <f t="shared" si="1"/>
        <v>1732.9602834700001</v>
      </c>
      <c r="M54" s="371">
        <v>0</v>
      </c>
      <c r="N54" s="369">
        <v>588.35</v>
      </c>
      <c r="O54" s="284">
        <f t="shared" si="2"/>
        <v>588.35</v>
      </c>
      <c r="P54" s="366">
        <f t="shared" si="3"/>
        <v>594.64163839500009</v>
      </c>
      <c r="Q54" s="161"/>
      <c r="R54" s="7"/>
      <c r="S54" s="9"/>
      <c r="T54" s="9"/>
    </row>
    <row r="55" spans="1:20" ht="15.75" thickBot="1" x14ac:dyDescent="0.3">
      <c r="A55" s="210" t="s">
        <v>36</v>
      </c>
      <c r="B55" s="210"/>
      <c r="C55" s="193">
        <v>54.24</v>
      </c>
      <c r="D55" s="193">
        <v>887.6</v>
      </c>
      <c r="E55" s="193">
        <v>112.17</v>
      </c>
      <c r="F55" s="193">
        <v>76.430000000000007</v>
      </c>
      <c r="G55" s="193">
        <v>19.02</v>
      </c>
      <c r="H55" s="292">
        <f>F55+G55</f>
        <v>95.45</v>
      </c>
      <c r="I55" s="193">
        <v>260.26</v>
      </c>
      <c r="J55" s="193">
        <v>7.93</v>
      </c>
      <c r="K55" s="302">
        <f t="shared" si="0"/>
        <v>1513.1000000000001</v>
      </c>
      <c r="L55" s="2">
        <f t="shared" si="1"/>
        <v>2394.9566199500005</v>
      </c>
      <c r="M55" s="193">
        <v>71.33</v>
      </c>
      <c r="N55" s="193">
        <v>588.35</v>
      </c>
      <c r="O55" s="284">
        <f t="shared" si="2"/>
        <v>659.68000000000006</v>
      </c>
      <c r="P55" s="366">
        <f t="shared" si="3"/>
        <v>666.73442001600006</v>
      </c>
      <c r="Q55" s="210"/>
      <c r="R55" s="7"/>
      <c r="S55" s="9"/>
      <c r="T55" s="9"/>
    </row>
    <row r="56" spans="1:20" ht="15.75" thickBot="1" x14ac:dyDescent="0.3">
      <c r="A56" s="285"/>
      <c r="B56" s="286"/>
      <c r="C56" s="286">
        <f>SUM(C53:C55)</f>
        <v>272.02</v>
      </c>
      <c r="D56" s="286">
        <f>SUM(D53:D55)</f>
        <v>1775.2</v>
      </c>
      <c r="E56" s="286">
        <f>SUM(E53:E55)</f>
        <v>265.39999999999998</v>
      </c>
      <c r="F56" s="286"/>
      <c r="G56" s="286"/>
      <c r="H56" s="288">
        <f>SUM(H53:H55)</f>
        <v>517.13</v>
      </c>
      <c r="I56" s="286">
        <f>SUM(I53:I55)</f>
        <v>1301.3</v>
      </c>
      <c r="J56" s="295">
        <f>SUM(J53:J55)</f>
        <v>26.91</v>
      </c>
      <c r="K56" s="299">
        <f t="shared" si="0"/>
        <v>4157.96</v>
      </c>
      <c r="L56" s="394">
        <f t="shared" si="1"/>
        <v>6581.2793784200003</v>
      </c>
      <c r="M56" s="286">
        <f>SUM(M53:M55)</f>
        <v>101.45</v>
      </c>
      <c r="N56" s="286">
        <f>SUM(N53:N55)</f>
        <v>1765.0500000000002</v>
      </c>
      <c r="O56" s="284">
        <f t="shared" si="2"/>
        <v>1866.5000000000002</v>
      </c>
      <c r="P56" s="395">
        <f t="shared" si="3"/>
        <v>1886.4597910500004</v>
      </c>
      <c r="Q56" s="286"/>
      <c r="R56" s="7"/>
      <c r="S56" s="9"/>
      <c r="T56" s="9"/>
    </row>
    <row r="57" spans="1:20" x14ac:dyDescent="0.25">
      <c r="A57" s="193" t="s">
        <v>34</v>
      </c>
      <c r="B57" s="193">
        <v>14</v>
      </c>
      <c r="C57" s="193">
        <v>54.68</v>
      </c>
      <c r="D57" s="193">
        <v>873.6</v>
      </c>
      <c r="E57" s="193">
        <v>103.36</v>
      </c>
      <c r="F57" s="193">
        <v>165.19</v>
      </c>
      <c r="G57" s="193">
        <v>79.12</v>
      </c>
      <c r="H57" s="292">
        <f>F57+G57</f>
        <v>244.31</v>
      </c>
      <c r="I57" s="193">
        <v>70.33</v>
      </c>
      <c r="J57" s="193">
        <v>8.6999999999999993</v>
      </c>
      <c r="K57" s="293">
        <f t="shared" si="0"/>
        <v>1599.2899999999997</v>
      </c>
      <c r="L57" s="2">
        <f t="shared" si="1"/>
        <v>2531.3794017049995</v>
      </c>
      <c r="M57" s="193">
        <v>29.64</v>
      </c>
      <c r="N57" s="193">
        <v>579.07000000000005</v>
      </c>
      <c r="O57" s="284">
        <f t="shared" si="2"/>
        <v>608.71</v>
      </c>
      <c r="P57" s="366">
        <f t="shared" si="3"/>
        <v>615.21936212700007</v>
      </c>
      <c r="Q57" s="193">
        <v>14</v>
      </c>
      <c r="R57" s="7"/>
      <c r="S57" s="9"/>
      <c r="T57" s="9"/>
    </row>
    <row r="58" spans="1:20" x14ac:dyDescent="0.25">
      <c r="A58" s="161" t="s">
        <v>35</v>
      </c>
      <c r="B58" s="161"/>
      <c r="C58" s="371">
        <v>54.21</v>
      </c>
      <c r="D58" s="371">
        <v>0</v>
      </c>
      <c r="E58" s="371">
        <v>104.86</v>
      </c>
      <c r="F58" s="371">
        <v>173.33</v>
      </c>
      <c r="G58" s="371">
        <v>34.69</v>
      </c>
      <c r="H58" s="367">
        <f>F58+G58</f>
        <v>208.02</v>
      </c>
      <c r="I58" s="371">
        <v>205.49</v>
      </c>
      <c r="J58" s="371">
        <v>9.98</v>
      </c>
      <c r="K58" s="2">
        <f t="shared" si="0"/>
        <v>790.58</v>
      </c>
      <c r="L58" s="2">
        <f t="shared" si="1"/>
        <v>1251.3414874100001</v>
      </c>
      <c r="M58" s="371">
        <v>0</v>
      </c>
      <c r="N58" s="369">
        <v>579.07000000000005</v>
      </c>
      <c r="O58" s="284">
        <f t="shared" si="2"/>
        <v>579.07000000000005</v>
      </c>
      <c r="P58" s="366">
        <f t="shared" si="3"/>
        <v>585.26240085900008</v>
      </c>
      <c r="Q58" s="161"/>
      <c r="R58" s="7"/>
      <c r="S58" s="9"/>
      <c r="T58" s="9"/>
    </row>
    <row r="59" spans="1:20" ht="15.75" thickBot="1" x14ac:dyDescent="0.3">
      <c r="A59" s="210" t="s">
        <v>36</v>
      </c>
      <c r="B59" s="210"/>
      <c r="C59" s="193">
        <v>54.24</v>
      </c>
      <c r="D59" s="193">
        <v>873.6</v>
      </c>
      <c r="E59" s="193">
        <v>91.23</v>
      </c>
      <c r="F59" s="193">
        <v>129.43</v>
      </c>
      <c r="G59" s="193">
        <v>18.72</v>
      </c>
      <c r="H59" s="292">
        <f>F59+G59</f>
        <v>148.15</v>
      </c>
      <c r="I59" s="193">
        <v>109.04</v>
      </c>
      <c r="J59" s="193">
        <v>7.8</v>
      </c>
      <c r="K59" s="302">
        <f t="shared" si="0"/>
        <v>1432.21</v>
      </c>
      <c r="L59" s="2">
        <f t="shared" si="1"/>
        <v>2266.922755045</v>
      </c>
      <c r="M59" s="193">
        <v>70.2</v>
      </c>
      <c r="N59" s="193">
        <v>579.07000000000005</v>
      </c>
      <c r="O59" s="284">
        <f t="shared" si="2"/>
        <v>649.2700000000001</v>
      </c>
      <c r="P59" s="366">
        <f t="shared" si="3"/>
        <v>656.21309859900009</v>
      </c>
      <c r="Q59" s="210"/>
      <c r="R59" s="7"/>
      <c r="S59" s="9"/>
      <c r="T59" s="9"/>
    </row>
    <row r="60" spans="1:20" ht="15.75" thickBot="1" x14ac:dyDescent="0.3">
      <c r="A60" s="285"/>
      <c r="B60" s="286"/>
      <c r="C60" s="286">
        <f>SUM(C57:C59)</f>
        <v>163.13</v>
      </c>
      <c r="D60" s="286">
        <f>SUM(D57:D59)</f>
        <v>1747.2</v>
      </c>
      <c r="E60" s="286">
        <f>SUM(E57:E59)</f>
        <v>299.45</v>
      </c>
      <c r="F60" s="286"/>
      <c r="G60" s="286"/>
      <c r="H60" s="288">
        <f>SUM(H57:H59)</f>
        <v>600.48</v>
      </c>
      <c r="I60" s="286">
        <f>SUM(I57:I59)</f>
        <v>384.86</v>
      </c>
      <c r="J60" s="295">
        <f>SUM(J57:J59)</f>
        <v>26.48</v>
      </c>
      <c r="K60" s="299">
        <f t="shared" si="0"/>
        <v>3221.6</v>
      </c>
      <c r="L60" s="394">
        <f t="shared" si="1"/>
        <v>5099.1951932000002</v>
      </c>
      <c r="M60" s="286">
        <f>SUM(M57:M59)</f>
        <v>99.84</v>
      </c>
      <c r="N60" s="286">
        <f>SUM(N57:N59)</f>
        <v>1737.21</v>
      </c>
      <c r="O60" s="284">
        <f t="shared" si="2"/>
        <v>1837.05</v>
      </c>
      <c r="P60" s="395">
        <f t="shared" si="3"/>
        <v>1856.6948615849999</v>
      </c>
      <c r="Q60" s="286"/>
      <c r="R60" s="7"/>
      <c r="S60" s="9"/>
      <c r="T60" s="9"/>
    </row>
    <row r="61" spans="1:20" x14ac:dyDescent="0.25">
      <c r="A61" s="193" t="s">
        <v>34</v>
      </c>
      <c r="B61" s="193">
        <v>15</v>
      </c>
      <c r="C61" s="193">
        <v>54.68</v>
      </c>
      <c r="D61" s="193">
        <v>982.8</v>
      </c>
      <c r="E61" s="193">
        <v>116</v>
      </c>
      <c r="F61" s="193">
        <v>118.56</v>
      </c>
      <c r="G61" s="193">
        <v>89.01</v>
      </c>
      <c r="H61" s="292">
        <f>F61+G61</f>
        <v>207.57</v>
      </c>
      <c r="I61" s="193">
        <v>260.26</v>
      </c>
      <c r="J61" s="193">
        <v>9.7799999999999994</v>
      </c>
      <c r="K61" s="293">
        <f t="shared" si="0"/>
        <v>1838.6599999999999</v>
      </c>
      <c r="L61" s="2">
        <f t="shared" si="1"/>
        <v>2910.25770857</v>
      </c>
      <c r="M61" s="305">
        <v>33.35</v>
      </c>
      <c r="N61" s="193">
        <v>651.46</v>
      </c>
      <c r="O61" s="284">
        <f t="shared" si="2"/>
        <v>684.81000000000006</v>
      </c>
      <c r="P61" s="366">
        <f t="shared" si="3"/>
        <v>692.13315269700013</v>
      </c>
      <c r="Q61" s="193">
        <v>15</v>
      </c>
      <c r="R61" s="7"/>
      <c r="S61" s="9"/>
      <c r="T61" s="9"/>
    </row>
    <row r="62" spans="1:20" s="375" customFormat="1" x14ac:dyDescent="0.25">
      <c r="A62" s="371" t="s">
        <v>35</v>
      </c>
      <c r="B62" s="371"/>
      <c r="C62" s="371">
        <v>54.21</v>
      </c>
      <c r="D62" s="371">
        <v>0</v>
      </c>
      <c r="E62" s="371">
        <v>155.32</v>
      </c>
      <c r="F62" s="371">
        <v>164.44</v>
      </c>
      <c r="G62" s="371">
        <v>39.03</v>
      </c>
      <c r="H62" s="367">
        <f>F62+G62</f>
        <v>203.47</v>
      </c>
      <c r="I62" s="371">
        <v>260.26</v>
      </c>
      <c r="J62" s="371">
        <v>11.23</v>
      </c>
      <c r="K62" s="2">
        <f t="shared" si="0"/>
        <v>887.96</v>
      </c>
      <c r="L62" s="2">
        <f t="shared" si="1"/>
        <v>1405.47596342</v>
      </c>
      <c r="M62" s="371">
        <v>0</v>
      </c>
      <c r="N62" s="369">
        <v>651.46</v>
      </c>
      <c r="O62" s="284">
        <f t="shared" si="2"/>
        <v>651.46</v>
      </c>
      <c r="P62" s="366">
        <f t="shared" si="3"/>
        <v>658.42651780200003</v>
      </c>
      <c r="Q62" s="371"/>
      <c r="R62" s="374"/>
      <c r="S62" s="377"/>
      <c r="T62" s="377"/>
    </row>
    <row r="63" spans="1:20" ht="15.75" thickBot="1" x14ac:dyDescent="0.3">
      <c r="A63" s="210" t="s">
        <v>36</v>
      </c>
      <c r="B63" s="210"/>
      <c r="C63" s="193">
        <v>54.24</v>
      </c>
      <c r="D63" s="193">
        <v>982.8</v>
      </c>
      <c r="E63" s="193">
        <v>86.54</v>
      </c>
      <c r="F63" s="193">
        <v>83.35</v>
      </c>
      <c r="G63" s="193">
        <v>21.06</v>
      </c>
      <c r="H63" s="292">
        <f>F63+G63</f>
        <v>104.41</v>
      </c>
      <c r="I63" s="193">
        <v>260.26</v>
      </c>
      <c r="J63" s="193">
        <v>8.7799999999999994</v>
      </c>
      <c r="K63" s="302">
        <f t="shared" si="0"/>
        <v>1601.4399999999998</v>
      </c>
      <c r="L63" s="2">
        <f t="shared" si="1"/>
        <v>2534.7824528799997</v>
      </c>
      <c r="M63" s="305">
        <v>78.98</v>
      </c>
      <c r="N63" s="193">
        <v>651.46</v>
      </c>
      <c r="O63" s="284">
        <f t="shared" si="2"/>
        <v>730.44</v>
      </c>
      <c r="P63" s="366">
        <f t="shared" si="3"/>
        <v>738.25110622800003</v>
      </c>
      <c r="Q63" s="210"/>
      <c r="R63" s="7"/>
      <c r="S63" s="9"/>
      <c r="T63" s="9"/>
    </row>
    <row r="64" spans="1:20" ht="15.75" thickBot="1" x14ac:dyDescent="0.3">
      <c r="A64" s="285"/>
      <c r="B64" s="286"/>
      <c r="C64" s="286">
        <f>SUM(C61:C63)</f>
        <v>163.13</v>
      </c>
      <c r="D64" s="286">
        <f>SUM(D61:D63)</f>
        <v>1965.6</v>
      </c>
      <c r="E64" s="286">
        <f>SUM(E61:E63)</f>
        <v>357.86</v>
      </c>
      <c r="F64" s="286"/>
      <c r="G64" s="286"/>
      <c r="H64" s="288">
        <f>SUM(H61:H63)</f>
        <v>515.44999999999993</v>
      </c>
      <c r="I64" s="286">
        <f>SUM(I61:I63)</f>
        <v>780.78</v>
      </c>
      <c r="J64" s="295">
        <f>SUM(J61:J63)</f>
        <v>29.79</v>
      </c>
      <c r="K64" s="299">
        <f t="shared" si="0"/>
        <v>3812.6099999999997</v>
      </c>
      <c r="L64" s="394">
        <f t="shared" si="1"/>
        <v>6034.6543908449994</v>
      </c>
      <c r="M64" s="286">
        <f>SUM(M61:M63)</f>
        <v>112.33000000000001</v>
      </c>
      <c r="N64" s="286">
        <f>SUM(N61:N63)</f>
        <v>1954.38</v>
      </c>
      <c r="O64" s="284">
        <f t="shared" si="2"/>
        <v>2066.71</v>
      </c>
      <c r="P64" s="395">
        <f t="shared" si="3"/>
        <v>2088.8107767270003</v>
      </c>
      <c r="Q64" s="286"/>
      <c r="R64" s="7"/>
      <c r="S64" s="9"/>
      <c r="T64" s="9"/>
    </row>
    <row r="65" spans="1:196" x14ac:dyDescent="0.25">
      <c r="A65" s="193" t="s">
        <v>34</v>
      </c>
      <c r="B65" s="193">
        <v>16</v>
      </c>
      <c r="C65" s="193">
        <v>164.04</v>
      </c>
      <c r="D65" s="193">
        <v>1324.4</v>
      </c>
      <c r="E65" s="193">
        <v>377</v>
      </c>
      <c r="F65" s="193">
        <v>474.24</v>
      </c>
      <c r="G65" s="193">
        <v>119.95</v>
      </c>
      <c r="H65" s="292">
        <f>F65+G65</f>
        <v>594.19000000000005</v>
      </c>
      <c r="I65" s="193">
        <v>780.78</v>
      </c>
      <c r="J65" s="193">
        <v>13.19</v>
      </c>
      <c r="K65" s="293">
        <f t="shared" si="0"/>
        <v>3847.7900000000004</v>
      </c>
      <c r="L65" s="2">
        <f t="shared" si="1"/>
        <v>6090.337804955001</v>
      </c>
      <c r="M65" s="193">
        <v>44.94</v>
      </c>
      <c r="N65" s="193">
        <v>877.89</v>
      </c>
      <c r="O65" s="284">
        <f t="shared" si="2"/>
        <v>922.82999999999993</v>
      </c>
      <c r="P65" s="366">
        <f t="shared" si="3"/>
        <v>932.69846717099995</v>
      </c>
      <c r="Q65" s="193">
        <v>16</v>
      </c>
      <c r="R65" s="7"/>
      <c r="S65" s="9"/>
      <c r="T65" s="9"/>
    </row>
    <row r="66" spans="1:196" x14ac:dyDescent="0.25">
      <c r="A66" s="161" t="s">
        <v>35</v>
      </c>
      <c r="B66" s="161"/>
      <c r="C66" s="371">
        <v>162.63</v>
      </c>
      <c r="D66" s="371">
        <v>0</v>
      </c>
      <c r="E66" s="371">
        <v>638</v>
      </c>
      <c r="F66" s="371">
        <v>750.88</v>
      </c>
      <c r="G66" s="371">
        <v>52.6</v>
      </c>
      <c r="H66" s="367">
        <f>F66+G66</f>
        <v>803.48</v>
      </c>
      <c r="I66" s="371">
        <v>780.78</v>
      </c>
      <c r="J66" s="371">
        <v>15.14</v>
      </c>
      <c r="K66" s="2">
        <f t="shared" si="0"/>
        <v>3203.5099999999998</v>
      </c>
      <c r="L66" s="2">
        <f t="shared" si="1"/>
        <v>5070.562078895</v>
      </c>
      <c r="M66" s="371">
        <v>0</v>
      </c>
      <c r="N66" s="369">
        <v>877.89</v>
      </c>
      <c r="O66" s="284">
        <f t="shared" si="2"/>
        <v>877.89</v>
      </c>
      <c r="P66" s="366">
        <f t="shared" si="3"/>
        <v>887.27789229300004</v>
      </c>
      <c r="Q66" s="161"/>
      <c r="R66" s="7"/>
      <c r="S66" s="9"/>
      <c r="T66" s="9"/>
    </row>
    <row r="67" spans="1:196" ht="15.75" thickBot="1" x14ac:dyDescent="0.3">
      <c r="A67" s="210" t="s">
        <v>36</v>
      </c>
      <c r="B67" s="210"/>
      <c r="C67" s="193">
        <v>162.72</v>
      </c>
      <c r="D67" s="193">
        <v>1324.4</v>
      </c>
      <c r="E67" s="193">
        <v>522</v>
      </c>
      <c r="F67" s="193">
        <v>632.32000000000005</v>
      </c>
      <c r="G67" s="193">
        <v>28.38</v>
      </c>
      <c r="H67" s="292">
        <f>F67+G67</f>
        <v>660.7</v>
      </c>
      <c r="I67" s="193">
        <v>780.78</v>
      </c>
      <c r="J67" s="193">
        <v>11.83</v>
      </c>
      <c r="K67" s="302">
        <f t="shared" si="0"/>
        <v>4123.13</v>
      </c>
      <c r="L67" s="2">
        <f t="shared" si="1"/>
        <v>6526.1499493850006</v>
      </c>
      <c r="M67" s="193">
        <v>106.43</v>
      </c>
      <c r="N67" s="193">
        <v>877.89</v>
      </c>
      <c r="O67" s="284">
        <f t="shared" si="2"/>
        <v>984.31999999999994</v>
      </c>
      <c r="P67" s="366">
        <f t="shared" si="3"/>
        <v>994.84602278399996</v>
      </c>
      <c r="Q67" s="210"/>
      <c r="R67" s="7"/>
      <c r="S67" s="9"/>
      <c r="T67" s="9"/>
    </row>
    <row r="68" spans="1:196" ht="15.75" thickBot="1" x14ac:dyDescent="0.3">
      <c r="A68" s="285"/>
      <c r="B68" s="286"/>
      <c r="C68" s="286">
        <f>SUM(C65:C67)</f>
        <v>489.39</v>
      </c>
      <c r="D68" s="286">
        <f>SUM(D65:D67)</f>
        <v>2648.8</v>
      </c>
      <c r="E68" s="286">
        <f>SUM(E65:E67)</f>
        <v>1537</v>
      </c>
      <c r="F68" s="286"/>
      <c r="G68" s="286"/>
      <c r="H68" s="288">
        <f>SUM(H65:H67)</f>
        <v>2058.37</v>
      </c>
      <c r="I68" s="286">
        <f>SUM(I65:I67)</f>
        <v>2342.34</v>
      </c>
      <c r="J68" s="295">
        <f>SUM(J65:J67)</f>
        <v>40.159999999999997</v>
      </c>
      <c r="K68" s="299">
        <f t="shared" si="0"/>
        <v>9116.0600000000013</v>
      </c>
      <c r="L68" s="394">
        <f t="shared" si="1"/>
        <v>14429.031950870001</v>
      </c>
      <c r="M68" s="286">
        <f>SUM(M65:M67)</f>
        <v>151.37</v>
      </c>
      <c r="N68" s="286">
        <f>SUM(N65:N67)</f>
        <v>2633.67</v>
      </c>
      <c r="O68" s="284">
        <f t="shared" si="2"/>
        <v>2785.04</v>
      </c>
      <c r="P68" s="395">
        <f t="shared" si="3"/>
        <v>2814.8223822479999</v>
      </c>
      <c r="Q68" s="286"/>
      <c r="R68" s="7"/>
      <c r="S68" s="9"/>
      <c r="T68" s="9"/>
    </row>
    <row r="69" spans="1:196" x14ac:dyDescent="0.25">
      <c r="A69" s="193" t="s">
        <v>34</v>
      </c>
      <c r="B69" s="193">
        <v>17</v>
      </c>
      <c r="C69" s="193">
        <v>54.68</v>
      </c>
      <c r="D69" s="193">
        <v>887.6</v>
      </c>
      <c r="E69" s="193">
        <v>189.09</v>
      </c>
      <c r="F69" s="193">
        <v>321.69</v>
      </c>
      <c r="G69" s="193">
        <v>80.39</v>
      </c>
      <c r="H69" s="292">
        <f>F69+G69</f>
        <v>402.08</v>
      </c>
      <c r="I69" s="193">
        <v>260.26</v>
      </c>
      <c r="J69" s="193">
        <v>8.84</v>
      </c>
      <c r="K69" s="293">
        <f t="shared" si="0"/>
        <v>2204.63</v>
      </c>
      <c r="L69" s="2">
        <f t="shared" si="1"/>
        <v>3489.5203311350001</v>
      </c>
      <c r="M69" s="193">
        <v>30.12</v>
      </c>
      <c r="N69" s="193">
        <v>588.35</v>
      </c>
      <c r="O69" s="284">
        <f t="shared" si="2"/>
        <v>618.47</v>
      </c>
      <c r="P69" s="366">
        <f t="shared" si="3"/>
        <v>625.083732639</v>
      </c>
      <c r="Q69" s="193">
        <v>17</v>
      </c>
      <c r="R69" s="7"/>
      <c r="S69" s="9"/>
      <c r="T69" s="9"/>
    </row>
    <row r="70" spans="1:196" x14ac:dyDescent="0.25">
      <c r="A70" s="161" t="s">
        <v>35</v>
      </c>
      <c r="B70" s="161"/>
      <c r="C70" s="371">
        <v>54.21</v>
      </c>
      <c r="D70" s="371">
        <v>0</v>
      </c>
      <c r="E70" s="371">
        <v>189.09</v>
      </c>
      <c r="F70" s="371">
        <v>321.69</v>
      </c>
      <c r="G70" s="371">
        <v>35.25</v>
      </c>
      <c r="H70" s="367">
        <f>F70+G70</f>
        <v>356.94</v>
      </c>
      <c r="I70" s="371">
        <v>260.26</v>
      </c>
      <c r="J70" s="371">
        <v>10.14</v>
      </c>
      <c r="K70" s="2">
        <f t="shared" ref="K70:K133" si="11">C70+D70+E70+F70+G70+H70+I70+J70</f>
        <v>1227.5800000000002</v>
      </c>
      <c r="L70" s="2">
        <f t="shared" ref="L70:L133" si="12">K70*1.5828145</f>
        <v>1943.0314239100003</v>
      </c>
      <c r="M70" s="371">
        <v>0</v>
      </c>
      <c r="N70" s="369">
        <v>588.35</v>
      </c>
      <c r="O70" s="284">
        <f t="shared" ref="O70:O133" si="13">M70+N70</f>
        <v>588.35</v>
      </c>
      <c r="P70" s="366">
        <f t="shared" ref="P70:P133" si="14">O70*1.0106937</f>
        <v>594.64163839500009</v>
      </c>
      <c r="Q70" s="161"/>
      <c r="R70" s="7"/>
      <c r="S70" s="9"/>
      <c r="T70" s="9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383"/>
      <c r="DJ70" s="383"/>
      <c r="DK70" s="383"/>
      <c r="DL70" s="383"/>
      <c r="DM70" s="383"/>
      <c r="DN70" s="383"/>
      <c r="DO70" s="383"/>
      <c r="DP70" s="383"/>
      <c r="DQ70" s="383"/>
      <c r="DR70" s="383"/>
      <c r="DS70" s="383"/>
      <c r="DT70" s="383"/>
      <c r="DU70" s="383"/>
      <c r="DV70" s="383"/>
      <c r="DW70" s="383"/>
      <c r="DX70" s="383"/>
      <c r="DY70" s="383"/>
      <c r="DZ70" s="383"/>
      <c r="EA70" s="383"/>
      <c r="EB70" s="383"/>
      <c r="EC70" s="383"/>
      <c r="ED70" s="383"/>
      <c r="EE70" s="383"/>
      <c r="EF70" s="383"/>
      <c r="EG70" s="383"/>
      <c r="EH70" s="383"/>
      <c r="EI70" s="383"/>
      <c r="EJ70" s="383"/>
      <c r="EK70" s="383"/>
      <c r="EL70" s="383"/>
      <c r="EM70" s="383"/>
      <c r="EN70" s="383"/>
      <c r="EO70" s="383"/>
      <c r="EP70" s="383"/>
      <c r="EQ70" s="383"/>
      <c r="ER70" s="383"/>
      <c r="ES70" s="383"/>
      <c r="ET70" s="383"/>
      <c r="EU70" s="383"/>
      <c r="EV70" s="383"/>
      <c r="EW70" s="383"/>
      <c r="EX70" s="383"/>
      <c r="EY70" s="383"/>
      <c r="EZ70" s="383"/>
      <c r="FA70" s="383"/>
      <c r="FB70" s="383"/>
      <c r="FC70" s="383"/>
      <c r="FD70" s="383"/>
      <c r="FE70" s="383"/>
      <c r="FF70" s="383"/>
      <c r="FG70" s="383"/>
      <c r="FH70" s="383"/>
      <c r="FI70" s="383"/>
      <c r="FJ70" s="383"/>
      <c r="FK70" s="383"/>
      <c r="FL70" s="383"/>
      <c r="FM70" s="383"/>
      <c r="FN70" s="383"/>
      <c r="FO70" s="383"/>
      <c r="FP70" s="383"/>
      <c r="FQ70" s="383"/>
      <c r="FR70" s="383"/>
      <c r="FS70" s="383"/>
      <c r="FT70" s="383"/>
      <c r="FU70" s="383"/>
      <c r="FV70" s="383"/>
      <c r="FW70" s="383"/>
      <c r="FX70" s="383"/>
      <c r="FY70" s="383"/>
      <c r="FZ70" s="383"/>
      <c r="GA70" s="383"/>
      <c r="GB70" s="383"/>
      <c r="GC70" s="383"/>
      <c r="GD70" s="383"/>
      <c r="GE70" s="383"/>
      <c r="GF70" s="383"/>
      <c r="GG70" s="383"/>
      <c r="GH70" s="383"/>
      <c r="GI70" s="383"/>
      <c r="GJ70" s="383"/>
      <c r="GK70" s="383"/>
      <c r="GL70" s="383"/>
      <c r="GM70" s="383"/>
      <c r="GN70" s="239"/>
    </row>
    <row r="71" spans="1:196" ht="15.75" thickBot="1" x14ac:dyDescent="0.3">
      <c r="A71" s="210" t="s">
        <v>36</v>
      </c>
      <c r="B71" s="210"/>
      <c r="C71" s="193">
        <v>54.24</v>
      </c>
      <c r="D71" s="193">
        <v>887.6</v>
      </c>
      <c r="E71" s="193">
        <v>189.09</v>
      </c>
      <c r="F71" s="193">
        <v>321.69</v>
      </c>
      <c r="G71" s="193">
        <v>19.02</v>
      </c>
      <c r="H71" s="292">
        <f>F71+G71</f>
        <v>340.71</v>
      </c>
      <c r="I71" s="193">
        <v>260.26</v>
      </c>
      <c r="J71" s="193">
        <v>7.93</v>
      </c>
      <c r="K71" s="302">
        <f t="shared" si="11"/>
        <v>2080.54</v>
      </c>
      <c r="L71" s="2">
        <f t="shared" si="12"/>
        <v>3293.1088798299998</v>
      </c>
      <c r="M71" s="193">
        <v>71.33</v>
      </c>
      <c r="N71" s="193">
        <v>588.35</v>
      </c>
      <c r="O71" s="284">
        <f t="shared" si="13"/>
        <v>659.68000000000006</v>
      </c>
      <c r="P71" s="366">
        <f t="shared" si="14"/>
        <v>666.73442001600006</v>
      </c>
      <c r="Q71" s="210"/>
      <c r="R71" s="7"/>
      <c r="S71" s="9"/>
      <c r="T71" s="9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384"/>
    </row>
    <row r="72" spans="1:196" ht="15.75" thickBot="1" x14ac:dyDescent="0.3">
      <c r="A72" s="285"/>
      <c r="B72" s="286"/>
      <c r="C72" s="286">
        <f>SUM(C69:C71)</f>
        <v>163.13</v>
      </c>
      <c r="D72" s="286">
        <f>SUM(D69:D71)</f>
        <v>1775.2</v>
      </c>
      <c r="E72" s="286">
        <f>SUM(E69:E71)</f>
        <v>567.27</v>
      </c>
      <c r="F72" s="286"/>
      <c r="G72" s="286"/>
      <c r="H72" s="288">
        <f>SUM(H69:H71)</f>
        <v>1099.73</v>
      </c>
      <c r="I72" s="286">
        <f>SUM(I69:I71)</f>
        <v>780.78</v>
      </c>
      <c r="J72" s="295">
        <f>SUM(J69:J71)</f>
        <v>26.91</v>
      </c>
      <c r="K72" s="299">
        <f t="shared" si="11"/>
        <v>4413.0199999999995</v>
      </c>
      <c r="L72" s="394">
        <f t="shared" si="12"/>
        <v>6984.9920447899995</v>
      </c>
      <c r="M72" s="286">
        <f>SUM(M69:M71)</f>
        <v>101.45</v>
      </c>
      <c r="N72" s="286">
        <f>SUM(N69:N71)</f>
        <v>1765.0500000000002</v>
      </c>
      <c r="O72" s="284">
        <f t="shared" si="13"/>
        <v>1866.5000000000002</v>
      </c>
      <c r="P72" s="395">
        <f t="shared" si="14"/>
        <v>1886.4597910500004</v>
      </c>
      <c r="Q72" s="286"/>
      <c r="R72" s="7"/>
      <c r="S72" s="9"/>
      <c r="T72" s="9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384"/>
    </row>
    <row r="73" spans="1:196" x14ac:dyDescent="0.25">
      <c r="A73" s="193" t="s">
        <v>34</v>
      </c>
      <c r="B73" s="193">
        <v>18</v>
      </c>
      <c r="C73" s="193">
        <v>54.68</v>
      </c>
      <c r="D73" s="193">
        <v>876.4</v>
      </c>
      <c r="E73" s="193">
        <v>58</v>
      </c>
      <c r="F73" s="193">
        <v>197.6</v>
      </c>
      <c r="G73" s="193">
        <v>79.38</v>
      </c>
      <c r="H73" s="292">
        <f>F73+G73</f>
        <v>276.98</v>
      </c>
      <c r="I73" s="193">
        <v>42.81</v>
      </c>
      <c r="J73" s="193">
        <v>8.73</v>
      </c>
      <c r="K73" s="293">
        <f t="shared" si="11"/>
        <v>1594.58</v>
      </c>
      <c r="L73" s="2">
        <f t="shared" si="12"/>
        <v>2523.9243454100001</v>
      </c>
      <c r="M73" s="193">
        <v>29.74</v>
      </c>
      <c r="N73" s="193">
        <v>580.92999999999995</v>
      </c>
      <c r="O73" s="284">
        <f t="shared" si="13"/>
        <v>610.66999999999996</v>
      </c>
      <c r="P73" s="366">
        <f t="shared" si="14"/>
        <v>617.20032177899998</v>
      </c>
      <c r="Q73" s="193">
        <v>18</v>
      </c>
      <c r="R73" s="7"/>
      <c r="S73" s="9"/>
      <c r="T73" s="9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384"/>
    </row>
    <row r="74" spans="1:196" x14ac:dyDescent="0.25">
      <c r="A74" s="161" t="s">
        <v>35</v>
      </c>
      <c r="B74" s="161"/>
      <c r="C74" s="371">
        <v>54.21</v>
      </c>
      <c r="D74" s="371">
        <v>0</v>
      </c>
      <c r="E74" s="371">
        <v>162.4</v>
      </c>
      <c r="F74" s="371">
        <v>323.27</v>
      </c>
      <c r="G74" s="371">
        <v>34.81</v>
      </c>
      <c r="H74" s="367">
        <f>F74+G74</f>
        <v>358.08</v>
      </c>
      <c r="I74" s="371">
        <v>61.16</v>
      </c>
      <c r="J74" s="371">
        <v>10.02</v>
      </c>
      <c r="K74" s="2">
        <f t="shared" si="11"/>
        <v>1003.9499999999999</v>
      </c>
      <c r="L74" s="2">
        <f t="shared" si="12"/>
        <v>1589.066617275</v>
      </c>
      <c r="M74" s="371">
        <v>0</v>
      </c>
      <c r="N74" s="369">
        <v>580.92999999999995</v>
      </c>
      <c r="O74" s="284">
        <f t="shared" si="13"/>
        <v>580.92999999999995</v>
      </c>
      <c r="P74" s="366">
        <f t="shared" si="14"/>
        <v>587.14229114099999</v>
      </c>
      <c r="Q74" s="161"/>
      <c r="R74" s="7"/>
      <c r="S74" s="9"/>
      <c r="T74" s="9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384"/>
    </row>
    <row r="75" spans="1:196" ht="15.75" thickBot="1" x14ac:dyDescent="0.3">
      <c r="A75" s="210" t="s">
        <v>36</v>
      </c>
      <c r="B75" s="210"/>
      <c r="C75" s="193">
        <v>54.24</v>
      </c>
      <c r="D75" s="193">
        <v>876.4</v>
      </c>
      <c r="E75" s="193">
        <v>84.1</v>
      </c>
      <c r="F75" s="193">
        <v>236.33</v>
      </c>
      <c r="G75" s="193">
        <v>18.78</v>
      </c>
      <c r="H75" s="292">
        <f>F75+G75</f>
        <v>255.11</v>
      </c>
      <c r="I75" s="193">
        <v>62.03</v>
      </c>
      <c r="J75" s="193">
        <v>7.83</v>
      </c>
      <c r="K75" s="302">
        <f t="shared" si="11"/>
        <v>1594.82</v>
      </c>
      <c r="L75" s="2">
        <f t="shared" si="12"/>
        <v>2524.3042208900001</v>
      </c>
      <c r="M75" s="193">
        <v>70.430000000000007</v>
      </c>
      <c r="N75" s="193">
        <v>580.92999999999995</v>
      </c>
      <c r="O75" s="284">
        <f t="shared" si="13"/>
        <v>651.3599999999999</v>
      </c>
      <c r="P75" s="366">
        <f t="shared" si="14"/>
        <v>658.32544843199992</v>
      </c>
      <c r="Q75" s="210"/>
      <c r="R75" s="7"/>
      <c r="S75" s="9"/>
      <c r="T75" s="9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384"/>
    </row>
    <row r="76" spans="1:196" ht="15.75" thickBot="1" x14ac:dyDescent="0.3">
      <c r="A76" s="285"/>
      <c r="B76" s="286"/>
      <c r="C76" s="286">
        <f>SUM(C73:C75)</f>
        <v>163.13</v>
      </c>
      <c r="D76" s="286">
        <f>SUM(D73:D75)</f>
        <v>1752.8</v>
      </c>
      <c r="E76" s="286">
        <f>SUM(E73:E75)</f>
        <v>304.5</v>
      </c>
      <c r="F76" s="286"/>
      <c r="G76" s="286"/>
      <c r="H76" s="288">
        <f>SUM(H73:H75)</f>
        <v>890.17</v>
      </c>
      <c r="I76" s="286">
        <f>SUM(I73:I75)</f>
        <v>166</v>
      </c>
      <c r="J76" s="295">
        <f>SUM(J73:J75)</f>
        <v>26.58</v>
      </c>
      <c r="K76" s="299">
        <f t="shared" si="11"/>
        <v>3303.18</v>
      </c>
      <c r="L76" s="394">
        <f t="shared" si="12"/>
        <v>5228.3212001100001</v>
      </c>
      <c r="M76" s="286">
        <f>SUM(M73:M75)</f>
        <v>100.17</v>
      </c>
      <c r="N76" s="286">
        <f>SUM(N73:N75)</f>
        <v>1742.79</v>
      </c>
      <c r="O76" s="284">
        <f t="shared" si="13"/>
        <v>1842.96</v>
      </c>
      <c r="P76" s="395">
        <f t="shared" si="14"/>
        <v>1862.668061352</v>
      </c>
      <c r="Q76" s="286"/>
      <c r="R76" s="7"/>
      <c r="S76" s="7"/>
      <c r="T76" s="9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384"/>
    </row>
    <row r="77" spans="1:196" x14ac:dyDescent="0.25">
      <c r="A77" s="193" t="s">
        <v>34</v>
      </c>
      <c r="B77" s="193">
        <v>19</v>
      </c>
      <c r="C77" s="193">
        <v>54.68</v>
      </c>
      <c r="D77" s="193">
        <v>994</v>
      </c>
      <c r="E77" s="193">
        <v>40.6</v>
      </c>
      <c r="F77" s="193">
        <v>90.9</v>
      </c>
      <c r="G77" s="193">
        <v>90.03</v>
      </c>
      <c r="H77" s="292">
        <f>F77+G77</f>
        <v>180.93</v>
      </c>
      <c r="I77" s="193">
        <v>260.26</v>
      </c>
      <c r="J77" s="193">
        <v>9.9</v>
      </c>
      <c r="K77" s="293">
        <f t="shared" si="11"/>
        <v>1721.3000000000002</v>
      </c>
      <c r="L77" s="2">
        <f t="shared" si="12"/>
        <v>2724.4985988500002</v>
      </c>
      <c r="M77" s="193">
        <v>33.729999999999997</v>
      </c>
      <c r="N77" s="193">
        <v>658.88</v>
      </c>
      <c r="O77" s="284">
        <f t="shared" si="13"/>
        <v>692.61</v>
      </c>
      <c r="P77" s="366">
        <f t="shared" si="14"/>
        <v>700.01656355700004</v>
      </c>
      <c r="Q77" s="193">
        <v>19</v>
      </c>
      <c r="R77" s="7"/>
      <c r="S77" s="7"/>
      <c r="T77" s="9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384"/>
    </row>
    <row r="78" spans="1:196" x14ac:dyDescent="0.25">
      <c r="A78" s="161" t="s">
        <v>35</v>
      </c>
      <c r="B78" s="161"/>
      <c r="C78" s="371">
        <v>54.21</v>
      </c>
      <c r="D78" s="371">
        <v>0</v>
      </c>
      <c r="E78" s="371">
        <v>331.53</v>
      </c>
      <c r="F78" s="371">
        <v>324.45999999999998</v>
      </c>
      <c r="G78" s="371">
        <v>39.479999999999997</v>
      </c>
      <c r="H78" s="367">
        <f>F78+G78</f>
        <v>363.94</v>
      </c>
      <c r="I78" s="371">
        <v>260.26</v>
      </c>
      <c r="J78" s="371">
        <v>11.36</v>
      </c>
      <c r="K78" s="2">
        <f t="shared" si="11"/>
        <v>1385.2399999999998</v>
      </c>
      <c r="L78" s="2">
        <f t="shared" si="12"/>
        <v>2192.5779579799996</v>
      </c>
      <c r="M78" s="371">
        <v>0</v>
      </c>
      <c r="N78" s="369">
        <v>658.88</v>
      </c>
      <c r="O78" s="284">
        <f t="shared" si="13"/>
        <v>658.88</v>
      </c>
      <c r="P78" s="366">
        <f t="shared" si="14"/>
        <v>665.92586505600002</v>
      </c>
      <c r="Q78" s="161"/>
      <c r="R78" s="9"/>
      <c r="S78" s="7"/>
      <c r="T78" s="9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384"/>
    </row>
    <row r="79" spans="1:196" ht="15.75" thickBot="1" x14ac:dyDescent="0.3">
      <c r="A79" s="210" t="s">
        <v>36</v>
      </c>
      <c r="B79" s="210"/>
      <c r="C79" s="193">
        <v>54.24</v>
      </c>
      <c r="D79" s="193">
        <v>994</v>
      </c>
      <c r="E79" s="193">
        <v>162.4</v>
      </c>
      <c r="F79" s="193">
        <v>181</v>
      </c>
      <c r="G79" s="193">
        <v>21.3</v>
      </c>
      <c r="H79" s="292">
        <f>F79+G79</f>
        <v>202.3</v>
      </c>
      <c r="I79" s="193">
        <v>260.26</v>
      </c>
      <c r="J79" s="193">
        <v>8.8800000000000008</v>
      </c>
      <c r="K79" s="302">
        <f t="shared" si="11"/>
        <v>1884.38</v>
      </c>
      <c r="L79" s="2">
        <f t="shared" si="12"/>
        <v>2982.62398751</v>
      </c>
      <c r="M79" s="193">
        <v>79.88</v>
      </c>
      <c r="N79" s="193">
        <v>658.88</v>
      </c>
      <c r="O79" s="284">
        <f t="shared" si="13"/>
        <v>738.76</v>
      </c>
      <c r="P79" s="366">
        <f t="shared" si="14"/>
        <v>746.66007781200005</v>
      </c>
      <c r="Q79" s="210"/>
      <c r="R79" s="9"/>
      <c r="S79" s="7"/>
      <c r="T79" s="9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384"/>
    </row>
    <row r="80" spans="1:196" ht="15.75" thickBot="1" x14ac:dyDescent="0.3">
      <c r="A80" s="285"/>
      <c r="B80" s="286"/>
      <c r="C80" s="286">
        <f>SUM(C77:C79)</f>
        <v>163.13</v>
      </c>
      <c r="D80" s="286">
        <f>SUM(D77:D79)</f>
        <v>1988</v>
      </c>
      <c r="E80" s="286">
        <f>SUM(E77:E79)</f>
        <v>534.53</v>
      </c>
      <c r="F80" s="286"/>
      <c r="G80" s="286"/>
      <c r="H80" s="288">
        <f>SUM(H77:H79)</f>
        <v>747.17000000000007</v>
      </c>
      <c r="I80" s="286">
        <f>SUM(I77:I79)</f>
        <v>780.78</v>
      </c>
      <c r="J80" s="295">
        <f>SUM(J77:J79)</f>
        <v>30.14</v>
      </c>
      <c r="K80" s="299">
        <f t="shared" si="11"/>
        <v>4243.75</v>
      </c>
      <c r="L80" s="394">
        <f t="shared" si="12"/>
        <v>6717.0690343750002</v>
      </c>
      <c r="M80" s="286">
        <f>SUM(M77:M79)</f>
        <v>113.60999999999999</v>
      </c>
      <c r="N80" s="286">
        <f>SUM(N77:N79)</f>
        <v>1976.6399999999999</v>
      </c>
      <c r="O80" s="284">
        <f t="shared" si="13"/>
        <v>2090.25</v>
      </c>
      <c r="P80" s="395">
        <f t="shared" si="14"/>
        <v>2112.6025064250002</v>
      </c>
      <c r="Q80" s="286"/>
      <c r="R80" s="9"/>
      <c r="S80" s="7"/>
      <c r="T80" s="9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384"/>
    </row>
    <row r="81" spans="1:196" x14ac:dyDescent="0.25">
      <c r="A81" s="193" t="s">
        <v>34</v>
      </c>
      <c r="B81" s="193">
        <v>20</v>
      </c>
      <c r="C81" s="193">
        <v>164.04</v>
      </c>
      <c r="D81" s="193">
        <v>1324.4</v>
      </c>
      <c r="E81" s="193">
        <v>0</v>
      </c>
      <c r="F81" s="193">
        <v>40.31</v>
      </c>
      <c r="G81" s="193">
        <v>119.05</v>
      </c>
      <c r="H81" s="292">
        <f>F81+G81</f>
        <v>159.36000000000001</v>
      </c>
      <c r="I81" s="193">
        <v>0</v>
      </c>
      <c r="J81" s="193">
        <v>13.19</v>
      </c>
      <c r="K81" s="293">
        <f t="shared" si="11"/>
        <v>1820.35</v>
      </c>
      <c r="L81" s="2">
        <f t="shared" si="12"/>
        <v>2881.276375075</v>
      </c>
      <c r="M81" s="193">
        <v>44.94</v>
      </c>
      <c r="N81" s="305">
        <v>877.89</v>
      </c>
      <c r="O81" s="284">
        <f t="shared" si="13"/>
        <v>922.82999999999993</v>
      </c>
      <c r="P81" s="366">
        <f t="shared" si="14"/>
        <v>932.69846717099995</v>
      </c>
      <c r="Q81" s="193">
        <v>20</v>
      </c>
      <c r="R81" s="9"/>
      <c r="S81" s="7"/>
      <c r="T81" s="9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384"/>
    </row>
    <row r="82" spans="1:196" x14ac:dyDescent="0.25">
      <c r="A82" s="161" t="s">
        <v>35</v>
      </c>
      <c r="B82" s="161"/>
      <c r="C82" s="371">
        <v>162.63</v>
      </c>
      <c r="D82" s="371">
        <v>0</v>
      </c>
      <c r="E82" s="371">
        <v>236.06</v>
      </c>
      <c r="F82" s="371">
        <v>160.85</v>
      </c>
      <c r="G82" s="371">
        <v>52.6</v>
      </c>
      <c r="H82" s="367">
        <f>F82+G82</f>
        <v>213.45</v>
      </c>
      <c r="I82" s="371">
        <v>0</v>
      </c>
      <c r="J82" s="371">
        <v>15.14</v>
      </c>
      <c r="K82" s="2">
        <f t="shared" si="11"/>
        <v>840.7299999999999</v>
      </c>
      <c r="L82" s="2">
        <f t="shared" si="12"/>
        <v>1330.7196345849998</v>
      </c>
      <c r="M82" s="371">
        <v>0</v>
      </c>
      <c r="N82" s="369">
        <v>877.89</v>
      </c>
      <c r="O82" s="284">
        <f t="shared" si="13"/>
        <v>877.89</v>
      </c>
      <c r="P82" s="366">
        <f t="shared" si="14"/>
        <v>887.27789229300004</v>
      </c>
      <c r="Q82" s="161"/>
      <c r="R82" s="9"/>
      <c r="S82" s="7"/>
      <c r="T82" s="9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384"/>
    </row>
    <row r="83" spans="1:196" ht="15.75" thickBot="1" x14ac:dyDescent="0.3">
      <c r="A83" s="210" t="s">
        <v>36</v>
      </c>
      <c r="B83" s="210"/>
      <c r="C83" s="303">
        <v>108.48</v>
      </c>
      <c r="D83" s="303">
        <v>1324.4</v>
      </c>
      <c r="E83" s="303">
        <v>123.54</v>
      </c>
      <c r="F83" s="303">
        <v>150.97</v>
      </c>
      <c r="G83" s="303">
        <v>28.38</v>
      </c>
      <c r="H83" s="378">
        <f>F83+G83</f>
        <v>179.35</v>
      </c>
      <c r="I83" s="303">
        <v>0</v>
      </c>
      <c r="J83" s="303">
        <v>11.83</v>
      </c>
      <c r="K83" s="302">
        <f t="shared" si="11"/>
        <v>1926.95</v>
      </c>
      <c r="L83" s="2">
        <f t="shared" si="12"/>
        <v>3050.0044007750002</v>
      </c>
      <c r="M83" s="303">
        <v>106.43</v>
      </c>
      <c r="N83" s="379">
        <v>877.89</v>
      </c>
      <c r="O83" s="284">
        <f t="shared" si="13"/>
        <v>984.31999999999994</v>
      </c>
      <c r="P83" s="366">
        <f t="shared" si="14"/>
        <v>994.84602278399996</v>
      </c>
      <c r="Q83" s="210"/>
      <c r="R83" s="9"/>
      <c r="S83" s="9"/>
      <c r="T83" s="9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384"/>
    </row>
    <row r="84" spans="1:196" s="267" customFormat="1" ht="15.75" thickBot="1" x14ac:dyDescent="0.3">
      <c r="A84" s="315"/>
      <c r="B84" s="300"/>
      <c r="C84" s="300">
        <f>SUM(C81:C83)</f>
        <v>435.15</v>
      </c>
      <c r="D84" s="286">
        <f>SUM(D81:D83)</f>
        <v>2648.8</v>
      </c>
      <c r="E84" s="286">
        <f>SUM(E81:E83)</f>
        <v>359.6</v>
      </c>
      <c r="F84" s="286"/>
      <c r="G84" s="286"/>
      <c r="H84" s="288">
        <f>SUM(H81:H83)</f>
        <v>552.16</v>
      </c>
      <c r="I84" s="286">
        <f>SUM(I81:I83)</f>
        <v>0</v>
      </c>
      <c r="J84" s="295">
        <f>SUM(J81:J83)</f>
        <v>40.159999999999997</v>
      </c>
      <c r="K84" s="289">
        <f t="shared" si="11"/>
        <v>4035.87</v>
      </c>
      <c r="L84" s="394">
        <f t="shared" si="12"/>
        <v>6388.0335561149996</v>
      </c>
      <c r="M84" s="286">
        <f>SUM(M81:M83)</f>
        <v>151.37</v>
      </c>
      <c r="N84" s="286">
        <f>SUM(N81:N83)</f>
        <v>2633.67</v>
      </c>
      <c r="O84" s="284">
        <f t="shared" si="13"/>
        <v>2785.04</v>
      </c>
      <c r="P84" s="395">
        <f t="shared" si="14"/>
        <v>2814.8223822479999</v>
      </c>
      <c r="Q84" s="300"/>
      <c r="R84" s="391">
        <v>131138.10999999999</v>
      </c>
      <c r="S84" s="391"/>
      <c r="T84" s="389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  <c r="AT84" s="390"/>
      <c r="AU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  <c r="BG84" s="390"/>
      <c r="BH84" s="390"/>
      <c r="BI84" s="390"/>
      <c r="BJ84" s="390"/>
      <c r="BK84" s="390"/>
      <c r="BL84" s="390"/>
      <c r="BM84" s="390"/>
      <c r="BN84" s="390"/>
      <c r="BO84" s="390"/>
      <c r="BP84" s="390"/>
      <c r="BQ84" s="390"/>
      <c r="BR84" s="390"/>
      <c r="BS84" s="390"/>
      <c r="BT84" s="390"/>
      <c r="BU84" s="390"/>
      <c r="BV84" s="390"/>
      <c r="BW84" s="390"/>
      <c r="BX84" s="390"/>
      <c r="BY84" s="390"/>
      <c r="BZ84" s="390"/>
      <c r="CA84" s="390"/>
      <c r="CB84" s="390"/>
      <c r="CC84" s="390"/>
      <c r="CD84" s="390"/>
      <c r="CE84" s="390"/>
      <c r="CF84" s="390"/>
      <c r="CG84" s="390"/>
      <c r="CH84" s="390"/>
      <c r="CI84" s="390"/>
      <c r="CJ84" s="390"/>
      <c r="CK84" s="390"/>
      <c r="CL84" s="390"/>
      <c r="CM84" s="390"/>
      <c r="CN84" s="390"/>
      <c r="CO84" s="390"/>
      <c r="CP84" s="390"/>
      <c r="CQ84" s="390"/>
      <c r="CR84" s="390"/>
      <c r="CS84" s="390"/>
      <c r="CT84" s="390"/>
      <c r="CU84" s="390"/>
      <c r="CV84" s="390"/>
      <c r="CW84" s="390"/>
      <c r="CX84" s="390"/>
      <c r="CY84" s="390"/>
      <c r="CZ84" s="390"/>
      <c r="DA84" s="390"/>
      <c r="DB84" s="390"/>
      <c r="DC84" s="390"/>
      <c r="DD84" s="390"/>
      <c r="DE84" s="390"/>
      <c r="DF84" s="390"/>
      <c r="DG84" s="390"/>
      <c r="DH84" s="390"/>
      <c r="GN84" s="245"/>
    </row>
    <row r="85" spans="1:196" x14ac:dyDescent="0.25">
      <c r="A85" s="193" t="s">
        <v>34</v>
      </c>
      <c r="B85" s="193">
        <v>21</v>
      </c>
      <c r="C85" s="294">
        <v>0</v>
      </c>
      <c r="D85" s="193">
        <v>1296.4000000000001</v>
      </c>
      <c r="E85" s="193">
        <v>0</v>
      </c>
      <c r="F85" s="193">
        <v>0</v>
      </c>
      <c r="G85" s="193">
        <v>117.42</v>
      </c>
      <c r="H85" s="292">
        <f>F85+G85</f>
        <v>117.42</v>
      </c>
      <c r="I85" s="193">
        <v>0</v>
      </c>
      <c r="J85" s="193">
        <v>12.91</v>
      </c>
      <c r="K85" s="293">
        <f t="shared" si="11"/>
        <v>1544.1500000000003</v>
      </c>
      <c r="L85" s="2">
        <f t="shared" si="12"/>
        <v>2444.1030101750007</v>
      </c>
      <c r="M85" s="294">
        <v>43.99</v>
      </c>
      <c r="N85" s="294">
        <v>859.33</v>
      </c>
      <c r="O85" s="284">
        <f t="shared" si="13"/>
        <v>903.32</v>
      </c>
      <c r="P85" s="366">
        <f t="shared" si="14"/>
        <v>912.97983308400012</v>
      </c>
      <c r="Q85" s="193">
        <v>21</v>
      </c>
      <c r="R85" s="9">
        <v>-0.2</v>
      </c>
      <c r="S85" s="9"/>
      <c r="T85" s="9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384"/>
    </row>
    <row r="86" spans="1:196" s="375" customFormat="1" x14ac:dyDescent="0.25">
      <c r="A86" s="371" t="s">
        <v>35</v>
      </c>
      <c r="B86" s="371"/>
      <c r="C86" s="370">
        <v>0</v>
      </c>
      <c r="D86" s="371">
        <v>0</v>
      </c>
      <c r="E86" s="371">
        <v>0</v>
      </c>
      <c r="F86" s="369">
        <v>0</v>
      </c>
      <c r="G86" s="371">
        <v>51.49</v>
      </c>
      <c r="H86" s="367">
        <v>51.49</v>
      </c>
      <c r="I86" s="371">
        <v>0</v>
      </c>
      <c r="J86" s="371">
        <v>14.82</v>
      </c>
      <c r="K86" s="2">
        <f t="shared" si="11"/>
        <v>117.80000000000001</v>
      </c>
      <c r="L86" s="2">
        <f t="shared" si="12"/>
        <v>186.45554810000002</v>
      </c>
      <c r="M86" s="371">
        <v>0</v>
      </c>
      <c r="N86" s="370">
        <v>859.33</v>
      </c>
      <c r="O86" s="284">
        <f t="shared" si="13"/>
        <v>859.33</v>
      </c>
      <c r="P86" s="366">
        <f t="shared" si="14"/>
        <v>868.51941722100003</v>
      </c>
      <c r="Q86" s="371"/>
      <c r="R86" s="377"/>
      <c r="S86" s="377"/>
      <c r="T86" s="377"/>
      <c r="U86" s="385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85"/>
      <c r="AK86" s="385"/>
      <c r="AL86" s="385"/>
      <c r="AM86" s="385"/>
      <c r="AN86" s="385"/>
      <c r="AO86" s="385"/>
      <c r="AP86" s="385"/>
      <c r="AQ86" s="385"/>
      <c r="AR86" s="385"/>
      <c r="AS86" s="385"/>
      <c r="AT86" s="385"/>
      <c r="AU86" s="385"/>
      <c r="AV86" s="385"/>
      <c r="AW86" s="385"/>
      <c r="AX86" s="385"/>
      <c r="AY86" s="385"/>
      <c r="AZ86" s="385"/>
      <c r="BA86" s="385"/>
      <c r="BB86" s="385"/>
      <c r="BC86" s="385"/>
      <c r="BD86" s="385"/>
      <c r="BE86" s="385"/>
      <c r="BF86" s="385"/>
      <c r="BG86" s="385"/>
      <c r="BH86" s="385"/>
      <c r="BI86" s="385"/>
      <c r="BJ86" s="385"/>
      <c r="BK86" s="385"/>
      <c r="BL86" s="385"/>
      <c r="BM86" s="385"/>
      <c r="BN86" s="385"/>
      <c r="BO86" s="385"/>
      <c r="BP86" s="385"/>
      <c r="BQ86" s="385"/>
      <c r="BR86" s="385"/>
      <c r="BS86" s="385"/>
      <c r="BT86" s="385"/>
      <c r="BU86" s="385"/>
      <c r="BV86" s="385"/>
      <c r="BW86" s="385"/>
      <c r="BX86" s="385"/>
      <c r="BY86" s="385"/>
      <c r="BZ86" s="385"/>
      <c r="CA86" s="385"/>
      <c r="CB86" s="385"/>
      <c r="CC86" s="385"/>
      <c r="CD86" s="385"/>
      <c r="CE86" s="385"/>
      <c r="CF86" s="385"/>
      <c r="CG86" s="385"/>
      <c r="CH86" s="385"/>
      <c r="CI86" s="385"/>
      <c r="CJ86" s="385"/>
      <c r="CK86" s="385"/>
      <c r="CL86" s="385"/>
      <c r="CM86" s="385"/>
      <c r="CN86" s="385"/>
      <c r="CO86" s="385"/>
      <c r="CP86" s="385"/>
      <c r="CQ86" s="385"/>
      <c r="CR86" s="385"/>
      <c r="CS86" s="385"/>
      <c r="CT86" s="385"/>
      <c r="CU86" s="385"/>
      <c r="CV86" s="385"/>
      <c r="CW86" s="385"/>
      <c r="CX86" s="385"/>
      <c r="CY86" s="385"/>
      <c r="CZ86" s="385"/>
      <c r="DA86" s="385"/>
      <c r="DB86" s="385"/>
      <c r="DC86" s="385"/>
      <c r="DD86" s="385"/>
      <c r="DE86" s="385"/>
      <c r="DF86" s="385"/>
      <c r="DG86" s="385"/>
      <c r="DH86" s="385"/>
      <c r="DI86" s="385"/>
      <c r="DJ86" s="385"/>
      <c r="DK86" s="385"/>
      <c r="DL86" s="385"/>
      <c r="DM86" s="385"/>
      <c r="DN86" s="385"/>
      <c r="DO86" s="385"/>
      <c r="DP86" s="385"/>
      <c r="DQ86" s="385"/>
      <c r="DR86" s="385"/>
      <c r="DS86" s="385"/>
      <c r="DT86" s="385"/>
      <c r="DU86" s="385"/>
      <c r="DV86" s="385"/>
      <c r="DW86" s="385"/>
      <c r="DX86" s="385"/>
      <c r="DY86" s="385"/>
      <c r="DZ86" s="385"/>
      <c r="EA86" s="385"/>
      <c r="EB86" s="385"/>
      <c r="EC86" s="385"/>
      <c r="ED86" s="385"/>
      <c r="EE86" s="385"/>
      <c r="EF86" s="385"/>
      <c r="EG86" s="385"/>
      <c r="EH86" s="385"/>
      <c r="EI86" s="385"/>
      <c r="EJ86" s="385"/>
      <c r="EK86" s="385"/>
      <c r="EL86" s="385"/>
      <c r="EM86" s="385"/>
      <c r="EN86" s="385"/>
      <c r="EO86" s="385"/>
      <c r="EP86" s="385"/>
      <c r="EQ86" s="385"/>
      <c r="ER86" s="385"/>
      <c r="ES86" s="385"/>
      <c r="ET86" s="385"/>
      <c r="EU86" s="385"/>
      <c r="EV86" s="385"/>
      <c r="EW86" s="385"/>
      <c r="EX86" s="385"/>
      <c r="EY86" s="385"/>
      <c r="EZ86" s="385"/>
      <c r="FA86" s="385"/>
      <c r="FB86" s="385"/>
      <c r="FC86" s="385"/>
      <c r="FD86" s="385"/>
      <c r="FE86" s="385"/>
      <c r="FF86" s="385"/>
      <c r="FG86" s="385"/>
      <c r="FH86" s="385"/>
      <c r="FI86" s="385"/>
      <c r="FJ86" s="385"/>
      <c r="FK86" s="385"/>
      <c r="FL86" s="385"/>
      <c r="FM86" s="385"/>
      <c r="FN86" s="385"/>
      <c r="FO86" s="385"/>
      <c r="FP86" s="385"/>
      <c r="FQ86" s="385"/>
      <c r="FR86" s="385"/>
      <c r="FS86" s="385"/>
      <c r="FT86" s="385"/>
      <c r="FU86" s="385"/>
      <c r="FV86" s="385"/>
      <c r="FW86" s="385"/>
      <c r="FX86" s="385"/>
      <c r="FY86" s="385"/>
      <c r="FZ86" s="385"/>
      <c r="GA86" s="385"/>
      <c r="GB86" s="385"/>
      <c r="GC86" s="385"/>
      <c r="GD86" s="385"/>
      <c r="GE86" s="385"/>
      <c r="GF86" s="385"/>
      <c r="GG86" s="385"/>
      <c r="GH86" s="385"/>
      <c r="GI86" s="385"/>
      <c r="GJ86" s="385"/>
      <c r="GK86" s="385"/>
      <c r="GL86" s="385"/>
      <c r="GM86" s="385"/>
      <c r="GN86" s="386"/>
    </row>
    <row r="87" spans="1:196" ht="15.75" thickBot="1" x14ac:dyDescent="0.3">
      <c r="A87" s="210" t="s">
        <v>36</v>
      </c>
      <c r="B87" s="210"/>
      <c r="C87" s="310">
        <v>0</v>
      </c>
      <c r="D87" s="210">
        <v>1296.4000000000001</v>
      </c>
      <c r="E87" s="210">
        <v>0</v>
      </c>
      <c r="F87" s="303">
        <v>0</v>
      </c>
      <c r="G87" s="210">
        <v>27.78</v>
      </c>
      <c r="H87" s="301">
        <f>F87+G87</f>
        <v>27.78</v>
      </c>
      <c r="I87" s="210">
        <v>0</v>
      </c>
      <c r="J87" s="210">
        <v>11.58</v>
      </c>
      <c r="K87" s="302">
        <f t="shared" si="11"/>
        <v>1363.54</v>
      </c>
      <c r="L87" s="2">
        <f t="shared" si="12"/>
        <v>2158.2308833299999</v>
      </c>
      <c r="M87" s="210">
        <v>104.18</v>
      </c>
      <c r="N87" s="310">
        <v>859.33</v>
      </c>
      <c r="O87" s="284">
        <f t="shared" si="13"/>
        <v>963.51</v>
      </c>
      <c r="P87" s="366">
        <f t="shared" si="14"/>
        <v>973.81348688700007</v>
      </c>
      <c r="Q87" s="210"/>
      <c r="R87" s="9"/>
      <c r="S87" s="9"/>
      <c r="T87" s="9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384"/>
    </row>
    <row r="88" spans="1:196" s="267" customFormat="1" ht="15.75" thickBot="1" x14ac:dyDescent="0.3">
      <c r="A88" s="285"/>
      <c r="B88" s="286"/>
      <c r="C88" s="291">
        <v>0</v>
      </c>
      <c r="D88" s="286">
        <f>SUM(D85:D87)</f>
        <v>2592.8000000000002</v>
      </c>
      <c r="E88" s="286">
        <f>SUM(E85:E87)</f>
        <v>0</v>
      </c>
      <c r="F88" s="286"/>
      <c r="G88" s="286"/>
      <c r="H88" s="288">
        <f>SUM(H85:H87)</f>
        <v>196.69</v>
      </c>
      <c r="I88" s="286">
        <f>SUM(I85:I87)</f>
        <v>0</v>
      </c>
      <c r="J88" s="295">
        <f>SUM(J85:J87)</f>
        <v>39.31</v>
      </c>
      <c r="K88" s="289">
        <f t="shared" si="11"/>
        <v>2828.8</v>
      </c>
      <c r="L88" s="394">
        <f t="shared" si="12"/>
        <v>4477.4656576000007</v>
      </c>
      <c r="M88" s="311">
        <f>SUM(M85:M87)</f>
        <v>148.17000000000002</v>
      </c>
      <c r="N88" s="290">
        <f>SUM(N85:N87)</f>
        <v>2577.9900000000002</v>
      </c>
      <c r="O88" s="284">
        <f t="shared" si="13"/>
        <v>2726.1600000000003</v>
      </c>
      <c r="P88" s="395">
        <f t="shared" si="14"/>
        <v>2755.3127371920004</v>
      </c>
      <c r="Q88" s="286"/>
      <c r="R88" s="391"/>
      <c r="S88" s="391"/>
      <c r="T88" s="391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  <c r="AT88" s="390"/>
      <c r="AU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  <c r="BG88" s="390"/>
      <c r="BH88" s="390"/>
      <c r="BI88" s="390"/>
      <c r="BJ88" s="390"/>
      <c r="BK88" s="390"/>
      <c r="BL88" s="390"/>
      <c r="BM88" s="390"/>
      <c r="BN88" s="390"/>
      <c r="BO88" s="390"/>
      <c r="BP88" s="390"/>
      <c r="BQ88" s="390"/>
      <c r="BR88" s="390"/>
      <c r="BS88" s="390"/>
      <c r="BT88" s="390"/>
      <c r="BU88" s="390"/>
      <c r="BV88" s="390"/>
      <c r="BW88" s="390"/>
      <c r="BX88" s="390"/>
      <c r="BY88" s="390"/>
      <c r="BZ88" s="390"/>
      <c r="CA88" s="390"/>
      <c r="CB88" s="390"/>
      <c r="CC88" s="390"/>
      <c r="CD88" s="390"/>
      <c r="CE88" s="390"/>
      <c r="CF88" s="390"/>
      <c r="CG88" s="390"/>
      <c r="CH88" s="390"/>
      <c r="CI88" s="390"/>
      <c r="CJ88" s="390"/>
      <c r="CK88" s="390"/>
      <c r="CL88" s="390"/>
      <c r="CM88" s="390"/>
      <c r="CN88" s="390"/>
      <c r="CO88" s="390"/>
      <c r="CP88" s="390"/>
      <c r="CQ88" s="390"/>
      <c r="CR88" s="390"/>
      <c r="CS88" s="390"/>
      <c r="CT88" s="390"/>
      <c r="CU88" s="390"/>
      <c r="CV88" s="390"/>
      <c r="CW88" s="390"/>
      <c r="CX88" s="390"/>
      <c r="CY88" s="390"/>
      <c r="CZ88" s="390"/>
      <c r="DA88" s="390"/>
      <c r="DB88" s="390"/>
      <c r="DC88" s="390"/>
      <c r="DD88" s="390"/>
      <c r="DE88" s="390"/>
      <c r="DF88" s="390"/>
      <c r="DG88" s="390"/>
      <c r="DH88" s="390"/>
      <c r="GN88" s="245"/>
    </row>
    <row r="89" spans="1:196" x14ac:dyDescent="0.25">
      <c r="A89" s="193" t="s">
        <v>34</v>
      </c>
      <c r="B89" s="193">
        <v>22</v>
      </c>
      <c r="C89" s="193">
        <v>164.04</v>
      </c>
      <c r="D89" s="193">
        <v>845.6</v>
      </c>
      <c r="E89" s="193">
        <v>1017.26</v>
      </c>
      <c r="F89" s="193">
        <v>2412.58</v>
      </c>
      <c r="G89" s="193">
        <v>76.59</v>
      </c>
      <c r="H89" s="292">
        <f>F89+G89</f>
        <v>2489.17</v>
      </c>
      <c r="I89" s="193">
        <v>780.78</v>
      </c>
      <c r="J89" s="193">
        <v>8.42</v>
      </c>
      <c r="K89" s="293">
        <f t="shared" si="11"/>
        <v>7794.44</v>
      </c>
      <c r="L89" s="2">
        <f t="shared" si="12"/>
        <v>12337.15265138</v>
      </c>
      <c r="M89" s="193">
        <v>28.69</v>
      </c>
      <c r="N89" s="193">
        <v>560.51</v>
      </c>
      <c r="O89" s="284">
        <f t="shared" si="13"/>
        <v>589.20000000000005</v>
      </c>
      <c r="P89" s="366">
        <f t="shared" si="14"/>
        <v>595.50072804000001</v>
      </c>
      <c r="Q89" s="193">
        <v>22</v>
      </c>
      <c r="R89" s="9"/>
      <c r="S89" s="9"/>
      <c r="T89" s="9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384"/>
    </row>
    <row r="90" spans="1:196" s="375" customFormat="1" x14ac:dyDescent="0.25">
      <c r="A90" s="371" t="s">
        <v>35</v>
      </c>
      <c r="B90" s="371"/>
      <c r="C90" s="371">
        <v>162.63</v>
      </c>
      <c r="D90" s="369">
        <v>0</v>
      </c>
      <c r="E90" s="371">
        <v>342.78</v>
      </c>
      <c r="F90" s="371">
        <v>713.45</v>
      </c>
      <c r="G90" s="371">
        <v>33.58</v>
      </c>
      <c r="H90" s="367">
        <f>F90+G90</f>
        <v>747.03000000000009</v>
      </c>
      <c r="I90" s="371">
        <v>780.78</v>
      </c>
      <c r="J90" s="371">
        <v>9.66</v>
      </c>
      <c r="K90" s="2">
        <f t="shared" si="11"/>
        <v>2789.91</v>
      </c>
      <c r="L90" s="2">
        <f t="shared" si="12"/>
        <v>4415.9100016949997</v>
      </c>
      <c r="M90" s="371">
        <v>0</v>
      </c>
      <c r="N90" s="369">
        <v>560.51</v>
      </c>
      <c r="O90" s="284">
        <f t="shared" si="13"/>
        <v>560.51</v>
      </c>
      <c r="P90" s="366">
        <f t="shared" si="14"/>
        <v>566.50392578699996</v>
      </c>
      <c r="Q90" s="371"/>
      <c r="R90" s="377"/>
      <c r="S90" s="377"/>
      <c r="T90" s="377"/>
      <c r="U90" s="385"/>
      <c r="V90" s="385"/>
      <c r="W90" s="385"/>
      <c r="X90" s="385"/>
      <c r="Y90" s="385"/>
      <c r="Z90" s="385"/>
      <c r="AA90" s="385"/>
      <c r="AB90" s="385"/>
      <c r="AC90" s="385"/>
      <c r="AD90" s="385"/>
      <c r="AE90" s="385"/>
      <c r="AF90" s="385"/>
      <c r="AG90" s="385"/>
      <c r="AH90" s="385"/>
      <c r="AI90" s="385"/>
      <c r="AJ90" s="385"/>
      <c r="AK90" s="385"/>
      <c r="AL90" s="385"/>
      <c r="AM90" s="385"/>
      <c r="AN90" s="385"/>
      <c r="AO90" s="385"/>
      <c r="AP90" s="385"/>
      <c r="AQ90" s="385"/>
      <c r="AR90" s="385"/>
      <c r="AS90" s="385"/>
      <c r="AT90" s="385"/>
      <c r="AU90" s="385"/>
      <c r="AV90" s="385"/>
      <c r="AW90" s="385"/>
      <c r="AX90" s="385"/>
      <c r="AY90" s="385"/>
      <c r="AZ90" s="385"/>
      <c r="BA90" s="385"/>
      <c r="BB90" s="385"/>
      <c r="BC90" s="385"/>
      <c r="BD90" s="385"/>
      <c r="BE90" s="385"/>
      <c r="BF90" s="385"/>
      <c r="BG90" s="385"/>
      <c r="BH90" s="385"/>
      <c r="BI90" s="385"/>
      <c r="BJ90" s="385"/>
      <c r="BK90" s="385"/>
      <c r="BL90" s="385"/>
      <c r="BM90" s="385"/>
      <c r="BN90" s="385"/>
      <c r="BO90" s="385"/>
      <c r="BP90" s="385"/>
      <c r="BQ90" s="385"/>
      <c r="BR90" s="385"/>
      <c r="BS90" s="385"/>
      <c r="BT90" s="385"/>
      <c r="BU90" s="385"/>
      <c r="BV90" s="385"/>
      <c r="BW90" s="385"/>
      <c r="BX90" s="385"/>
      <c r="BY90" s="385"/>
      <c r="BZ90" s="385"/>
      <c r="CA90" s="385"/>
      <c r="CB90" s="385"/>
      <c r="CC90" s="385"/>
      <c r="CD90" s="385"/>
      <c r="CE90" s="385"/>
      <c r="CF90" s="385"/>
      <c r="CG90" s="385"/>
      <c r="CH90" s="385"/>
      <c r="CI90" s="385"/>
      <c r="CJ90" s="385"/>
      <c r="CK90" s="385"/>
      <c r="CL90" s="385"/>
      <c r="CM90" s="385"/>
      <c r="CN90" s="385"/>
      <c r="CO90" s="385"/>
      <c r="CP90" s="385"/>
      <c r="CQ90" s="385"/>
      <c r="CR90" s="385"/>
      <c r="CS90" s="385"/>
      <c r="CT90" s="385"/>
      <c r="CU90" s="385"/>
      <c r="CV90" s="385"/>
      <c r="CW90" s="385"/>
      <c r="CX90" s="385"/>
      <c r="CY90" s="385"/>
      <c r="CZ90" s="385"/>
      <c r="DA90" s="385"/>
      <c r="DB90" s="385"/>
      <c r="DC90" s="385"/>
      <c r="DD90" s="385"/>
      <c r="DE90" s="385"/>
      <c r="DF90" s="385"/>
      <c r="DG90" s="385"/>
      <c r="DH90" s="385"/>
      <c r="DI90" s="385"/>
      <c r="DJ90" s="385"/>
      <c r="DK90" s="385"/>
      <c r="DL90" s="385"/>
      <c r="DM90" s="385"/>
      <c r="DN90" s="385"/>
      <c r="DO90" s="385"/>
      <c r="DP90" s="385"/>
      <c r="DQ90" s="385"/>
      <c r="DR90" s="385"/>
      <c r="DS90" s="385"/>
      <c r="DT90" s="385"/>
      <c r="DU90" s="385"/>
      <c r="DV90" s="385"/>
      <c r="DW90" s="385"/>
      <c r="DX90" s="385"/>
      <c r="DY90" s="385"/>
      <c r="DZ90" s="385"/>
      <c r="EA90" s="385"/>
      <c r="EB90" s="385"/>
      <c r="EC90" s="385"/>
      <c r="ED90" s="385"/>
      <c r="EE90" s="385"/>
      <c r="EF90" s="385"/>
      <c r="EG90" s="385"/>
      <c r="EH90" s="385"/>
      <c r="EI90" s="385"/>
      <c r="EJ90" s="385"/>
      <c r="EK90" s="385"/>
      <c r="EL90" s="385"/>
      <c r="EM90" s="385"/>
      <c r="EN90" s="385"/>
      <c r="EO90" s="385"/>
      <c r="EP90" s="385"/>
      <c r="EQ90" s="385"/>
      <c r="ER90" s="385"/>
      <c r="ES90" s="385"/>
      <c r="ET90" s="385"/>
      <c r="EU90" s="385"/>
      <c r="EV90" s="385"/>
      <c r="EW90" s="385"/>
      <c r="EX90" s="385"/>
      <c r="EY90" s="385"/>
      <c r="EZ90" s="385"/>
      <c r="FA90" s="385"/>
      <c r="FB90" s="385"/>
      <c r="FC90" s="385"/>
      <c r="FD90" s="385"/>
      <c r="FE90" s="385"/>
      <c r="FF90" s="385"/>
      <c r="FG90" s="385"/>
      <c r="FH90" s="385"/>
      <c r="FI90" s="385"/>
      <c r="FJ90" s="385"/>
      <c r="FK90" s="385"/>
      <c r="FL90" s="385"/>
      <c r="FM90" s="385"/>
      <c r="FN90" s="385"/>
      <c r="FO90" s="385"/>
      <c r="FP90" s="385"/>
      <c r="FQ90" s="385"/>
      <c r="FR90" s="385"/>
      <c r="FS90" s="385"/>
      <c r="FT90" s="385"/>
      <c r="FU90" s="385"/>
      <c r="FV90" s="385"/>
      <c r="FW90" s="385"/>
      <c r="FX90" s="385"/>
      <c r="FY90" s="385"/>
      <c r="FZ90" s="385"/>
      <c r="GA90" s="385"/>
      <c r="GB90" s="385"/>
      <c r="GC90" s="385"/>
      <c r="GD90" s="385"/>
      <c r="GE90" s="385"/>
      <c r="GF90" s="385"/>
      <c r="GG90" s="385"/>
      <c r="GH90" s="385"/>
      <c r="GI90" s="385"/>
      <c r="GJ90" s="385"/>
      <c r="GK90" s="385"/>
      <c r="GL90" s="385"/>
      <c r="GM90" s="385"/>
      <c r="GN90" s="386"/>
    </row>
    <row r="91" spans="1:196" ht="15.75" thickBot="1" x14ac:dyDescent="0.3">
      <c r="A91" s="210" t="s">
        <v>36</v>
      </c>
      <c r="B91" s="210"/>
      <c r="C91" s="210">
        <v>54.21</v>
      </c>
      <c r="D91" s="303">
        <v>845.6</v>
      </c>
      <c r="E91" s="210">
        <v>60.78</v>
      </c>
      <c r="F91" s="210">
        <v>213.29</v>
      </c>
      <c r="G91" s="210">
        <v>18.12</v>
      </c>
      <c r="H91" s="301">
        <f>F91+G91</f>
        <v>231.41</v>
      </c>
      <c r="I91" s="210">
        <v>260.26</v>
      </c>
      <c r="J91" s="210">
        <v>7.55</v>
      </c>
      <c r="K91" s="302">
        <f t="shared" si="11"/>
        <v>1691.22</v>
      </c>
      <c r="L91" s="2">
        <f t="shared" si="12"/>
        <v>2676.8875386899999</v>
      </c>
      <c r="M91" s="210">
        <v>67.95</v>
      </c>
      <c r="N91" s="303">
        <v>560.51</v>
      </c>
      <c r="O91" s="284">
        <f t="shared" si="13"/>
        <v>628.46</v>
      </c>
      <c r="P91" s="366">
        <f t="shared" si="14"/>
        <v>635.18056270200009</v>
      </c>
      <c r="Q91" s="210"/>
      <c r="R91" s="9"/>
      <c r="S91" s="9"/>
      <c r="T91" s="9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384"/>
    </row>
    <row r="92" spans="1:196" s="267" customFormat="1" ht="15.75" thickBot="1" x14ac:dyDescent="0.3">
      <c r="A92" s="285"/>
      <c r="B92" s="295"/>
      <c r="C92" s="300">
        <f>SUM(C89:C91)</f>
        <v>380.87999999999994</v>
      </c>
      <c r="D92" s="315">
        <v>845.6</v>
      </c>
      <c r="E92" s="300">
        <f>SUM(E89:E91)</f>
        <v>1420.82</v>
      </c>
      <c r="F92" s="286"/>
      <c r="G92" s="286"/>
      <c r="H92" s="288">
        <f>SUM(H89:H91)</f>
        <v>3467.61</v>
      </c>
      <c r="I92" s="286">
        <f>SUM(I89:I91)</f>
        <v>1821.82</v>
      </c>
      <c r="J92" s="295">
        <f>SUM(J89:J91)</f>
        <v>25.63</v>
      </c>
      <c r="K92" s="289">
        <f t="shared" si="11"/>
        <v>7962.36</v>
      </c>
      <c r="L92" s="394">
        <f t="shared" si="12"/>
        <v>12602.93886222</v>
      </c>
      <c r="M92" s="286">
        <f>SUM(M89:M91)</f>
        <v>96.64</v>
      </c>
      <c r="N92" s="286">
        <f>SUM(N89:N91)</f>
        <v>1681.53</v>
      </c>
      <c r="O92" s="284">
        <f t="shared" si="13"/>
        <v>1778.17</v>
      </c>
      <c r="P92" s="395">
        <f t="shared" si="14"/>
        <v>1797.1852165290002</v>
      </c>
      <c r="Q92" s="295"/>
      <c r="R92" s="391"/>
      <c r="S92" s="391"/>
      <c r="T92" s="391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  <c r="AT92" s="390"/>
      <c r="AU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  <c r="BG92" s="390"/>
      <c r="BH92" s="390"/>
      <c r="BI92" s="390"/>
      <c r="BJ92" s="390"/>
      <c r="BK92" s="390"/>
      <c r="BL92" s="390"/>
      <c r="BM92" s="390"/>
      <c r="BN92" s="390"/>
      <c r="BO92" s="390"/>
      <c r="BP92" s="390"/>
      <c r="BQ92" s="390"/>
      <c r="BR92" s="390"/>
      <c r="BS92" s="390"/>
      <c r="BT92" s="390"/>
      <c r="BU92" s="390"/>
      <c r="BV92" s="390"/>
      <c r="BW92" s="390"/>
      <c r="BX92" s="390"/>
      <c r="BY92" s="390"/>
      <c r="BZ92" s="390"/>
      <c r="CA92" s="390"/>
      <c r="CB92" s="390"/>
      <c r="CC92" s="390"/>
      <c r="CD92" s="390"/>
      <c r="CE92" s="390"/>
      <c r="CF92" s="390"/>
      <c r="CG92" s="390"/>
      <c r="CH92" s="390"/>
      <c r="CI92" s="390"/>
      <c r="CJ92" s="390"/>
      <c r="CK92" s="390"/>
      <c r="CL92" s="390"/>
      <c r="CM92" s="390"/>
      <c r="CN92" s="390"/>
      <c r="CO92" s="390"/>
      <c r="CP92" s="390"/>
      <c r="CQ92" s="390"/>
      <c r="CR92" s="390"/>
      <c r="CS92" s="390"/>
      <c r="CT92" s="390"/>
      <c r="CU92" s="390"/>
      <c r="CV92" s="390"/>
      <c r="CW92" s="390"/>
      <c r="CX92" s="390"/>
      <c r="CY92" s="390"/>
      <c r="CZ92" s="390"/>
      <c r="DA92" s="390"/>
      <c r="DB92" s="390"/>
      <c r="DC92" s="390"/>
      <c r="DD92" s="390"/>
      <c r="DE92" s="390"/>
      <c r="DF92" s="390"/>
      <c r="DG92" s="390"/>
      <c r="DH92" s="390"/>
      <c r="GN92" s="245"/>
    </row>
    <row r="93" spans="1:196" x14ac:dyDescent="0.25">
      <c r="A93" s="193" t="s">
        <v>34</v>
      </c>
      <c r="B93" s="193">
        <v>23</v>
      </c>
      <c r="C93" s="193">
        <v>109.36</v>
      </c>
      <c r="D93" s="193">
        <v>1282.4000000000001</v>
      </c>
      <c r="E93" s="193">
        <v>167.62</v>
      </c>
      <c r="F93" s="193">
        <v>219.73</v>
      </c>
      <c r="G93" s="193">
        <v>116.15</v>
      </c>
      <c r="H93" s="292">
        <f>F93+G93</f>
        <v>335.88</v>
      </c>
      <c r="I93" s="193">
        <v>520.52</v>
      </c>
      <c r="J93" s="193">
        <v>12.77</v>
      </c>
      <c r="K93" s="293">
        <f t="shared" si="11"/>
        <v>2764.4300000000003</v>
      </c>
      <c r="L93" s="2">
        <f t="shared" si="12"/>
        <v>4375.5798882350009</v>
      </c>
      <c r="M93" s="193">
        <v>43.51</v>
      </c>
      <c r="N93" s="193">
        <v>850.05</v>
      </c>
      <c r="O93" s="284">
        <f t="shared" si="13"/>
        <v>893.56</v>
      </c>
      <c r="P93" s="366">
        <f t="shared" si="14"/>
        <v>903.11546257199996</v>
      </c>
      <c r="Q93" s="193">
        <v>23</v>
      </c>
      <c r="R93" s="9"/>
      <c r="S93" s="9"/>
      <c r="T93" s="9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384"/>
    </row>
    <row r="94" spans="1:196" x14ac:dyDescent="0.25">
      <c r="A94" s="161" t="s">
        <v>35</v>
      </c>
      <c r="B94" s="161"/>
      <c r="C94" s="371">
        <v>108.42</v>
      </c>
      <c r="D94" s="371">
        <v>0</v>
      </c>
      <c r="E94" s="371">
        <v>216.34</v>
      </c>
      <c r="F94" s="371">
        <v>245.42</v>
      </c>
      <c r="G94" s="371">
        <v>50.93</v>
      </c>
      <c r="H94" s="367">
        <f>F94+G94</f>
        <v>296.34999999999997</v>
      </c>
      <c r="I94" s="371">
        <v>520.52</v>
      </c>
      <c r="J94" s="371">
        <v>14.66</v>
      </c>
      <c r="K94" s="2">
        <f t="shared" si="11"/>
        <v>1452.6399999999999</v>
      </c>
      <c r="L94" s="2">
        <f t="shared" si="12"/>
        <v>2299.2596552799996</v>
      </c>
      <c r="M94" s="371">
        <v>0</v>
      </c>
      <c r="N94" s="369">
        <v>850.05</v>
      </c>
      <c r="O94" s="284">
        <f t="shared" si="13"/>
        <v>850.05</v>
      </c>
      <c r="P94" s="366">
        <f t="shared" si="14"/>
        <v>859.14017968500002</v>
      </c>
      <c r="Q94" s="161"/>
      <c r="R94" s="9"/>
      <c r="S94" s="9"/>
      <c r="T94" s="9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384"/>
    </row>
    <row r="95" spans="1:196" ht="15.75" thickBot="1" x14ac:dyDescent="0.3">
      <c r="A95" s="210" t="s">
        <v>36</v>
      </c>
      <c r="B95" s="210"/>
      <c r="C95" s="210">
        <v>108.42</v>
      </c>
      <c r="D95" s="210">
        <v>1282.4000000000001</v>
      </c>
      <c r="E95" s="210">
        <v>185.6</v>
      </c>
      <c r="F95" s="210">
        <v>233.17</v>
      </c>
      <c r="G95" s="210">
        <v>27.48</v>
      </c>
      <c r="H95" s="301">
        <f>SUM(F95:G95)</f>
        <v>260.64999999999998</v>
      </c>
      <c r="I95" s="210">
        <v>520.52</v>
      </c>
      <c r="J95" s="210">
        <v>11.45</v>
      </c>
      <c r="K95" s="302">
        <f t="shared" si="11"/>
        <v>2629.69</v>
      </c>
      <c r="L95" s="2">
        <f t="shared" si="12"/>
        <v>4162.3114625050002</v>
      </c>
      <c r="M95" s="210">
        <v>103.05</v>
      </c>
      <c r="N95" s="303">
        <v>850.05</v>
      </c>
      <c r="O95" s="284">
        <f t="shared" si="13"/>
        <v>953.09999999999991</v>
      </c>
      <c r="P95" s="366">
        <f t="shared" si="14"/>
        <v>963.29216546999999</v>
      </c>
      <c r="Q95" s="210"/>
      <c r="R95" s="9"/>
      <c r="S95" s="9"/>
      <c r="T95" s="9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384"/>
    </row>
    <row r="96" spans="1:196" s="267" customFormat="1" ht="15.75" thickBot="1" x14ac:dyDescent="0.3">
      <c r="A96" s="285"/>
      <c r="B96" s="286"/>
      <c r="C96" s="300">
        <f>SUM(C93:C95)</f>
        <v>326.2</v>
      </c>
      <c r="D96" s="286">
        <f>SUM(D93:D95)</f>
        <v>2564.8000000000002</v>
      </c>
      <c r="E96" s="286">
        <f>SUM(E93:E95)</f>
        <v>569.56000000000006</v>
      </c>
      <c r="F96" s="286"/>
      <c r="G96" s="286"/>
      <c r="H96" s="288">
        <f>SUM(H93:H95)</f>
        <v>892.88</v>
      </c>
      <c r="I96" s="286">
        <f>SUM(I93:I95)</f>
        <v>1561.56</v>
      </c>
      <c r="J96" s="295">
        <f>SUM(J93:J95)</f>
        <v>38.879999999999995</v>
      </c>
      <c r="K96" s="289">
        <f t="shared" si="11"/>
        <v>5953.88</v>
      </c>
      <c r="L96" s="394">
        <f t="shared" si="12"/>
        <v>9423.887595260001</v>
      </c>
      <c r="M96" s="286">
        <f>SUM(M93:M95)</f>
        <v>146.56</v>
      </c>
      <c r="N96" s="286">
        <f>SUM(N93:N95)</f>
        <v>2550.1499999999996</v>
      </c>
      <c r="O96" s="284">
        <f t="shared" si="13"/>
        <v>2696.7099999999996</v>
      </c>
      <c r="P96" s="395">
        <f t="shared" si="14"/>
        <v>2725.5478077269995</v>
      </c>
      <c r="Q96" s="286"/>
      <c r="R96" s="391"/>
      <c r="S96" s="391"/>
      <c r="T96" s="391"/>
      <c r="U96" s="390"/>
      <c r="V96" s="390"/>
      <c r="W96" s="390"/>
      <c r="X96" s="390"/>
      <c r="Y96" s="390"/>
      <c r="Z96" s="390"/>
      <c r="AA96" s="390"/>
      <c r="AB96" s="390"/>
      <c r="AC96" s="390"/>
      <c r="AD96" s="390"/>
      <c r="AE96" s="390"/>
      <c r="AF96" s="390"/>
      <c r="AG96" s="390"/>
      <c r="AH96" s="390"/>
      <c r="AI96" s="390"/>
      <c r="AJ96" s="390"/>
      <c r="AK96" s="390"/>
      <c r="AL96" s="390"/>
      <c r="AM96" s="390"/>
      <c r="AN96" s="390"/>
      <c r="AO96" s="390"/>
      <c r="AP96" s="390"/>
      <c r="AQ96" s="390"/>
      <c r="AR96" s="390"/>
      <c r="AS96" s="390"/>
      <c r="AT96" s="390"/>
      <c r="AU96" s="390"/>
      <c r="AV96" s="390"/>
      <c r="AW96" s="390"/>
      <c r="AX96" s="390"/>
      <c r="AY96" s="390"/>
      <c r="AZ96" s="390"/>
      <c r="BA96" s="390"/>
      <c r="BB96" s="390"/>
      <c r="BC96" s="390"/>
      <c r="BD96" s="390"/>
      <c r="BE96" s="390"/>
      <c r="BF96" s="390"/>
      <c r="BG96" s="390"/>
      <c r="BH96" s="390"/>
      <c r="BI96" s="390"/>
      <c r="BJ96" s="390"/>
      <c r="BK96" s="390"/>
      <c r="BL96" s="390"/>
      <c r="BM96" s="390"/>
      <c r="BN96" s="390"/>
      <c r="BO96" s="390"/>
      <c r="BP96" s="390"/>
      <c r="BQ96" s="390"/>
      <c r="BR96" s="390"/>
      <c r="BS96" s="390"/>
      <c r="BT96" s="390"/>
      <c r="BU96" s="390"/>
      <c r="BV96" s="390"/>
      <c r="BW96" s="390"/>
      <c r="BX96" s="390"/>
      <c r="BY96" s="390"/>
      <c r="BZ96" s="390"/>
      <c r="CA96" s="390"/>
      <c r="CB96" s="390"/>
      <c r="CC96" s="390"/>
      <c r="CD96" s="390"/>
      <c r="CE96" s="390"/>
      <c r="CF96" s="390"/>
      <c r="CG96" s="390"/>
      <c r="CH96" s="390"/>
      <c r="CI96" s="390"/>
      <c r="CJ96" s="390"/>
      <c r="CK96" s="390"/>
      <c r="CL96" s="390"/>
      <c r="CM96" s="390"/>
      <c r="CN96" s="390"/>
      <c r="CO96" s="390"/>
      <c r="CP96" s="390"/>
      <c r="CQ96" s="390"/>
      <c r="CR96" s="390"/>
      <c r="CS96" s="390"/>
      <c r="CT96" s="390"/>
      <c r="CU96" s="390"/>
      <c r="CV96" s="390"/>
      <c r="CW96" s="390"/>
      <c r="CX96" s="390"/>
      <c r="CY96" s="390"/>
      <c r="CZ96" s="390"/>
      <c r="DA96" s="390"/>
      <c r="DB96" s="390"/>
      <c r="DC96" s="390"/>
      <c r="DD96" s="390"/>
      <c r="DE96" s="390"/>
      <c r="DF96" s="390"/>
      <c r="DG96" s="390"/>
      <c r="DH96" s="390"/>
      <c r="GN96" s="245"/>
    </row>
    <row r="97" spans="1:196" x14ac:dyDescent="0.25">
      <c r="A97" s="193" t="s">
        <v>34</v>
      </c>
      <c r="B97" s="193">
        <v>24</v>
      </c>
      <c r="C97" s="193">
        <v>109.36</v>
      </c>
      <c r="D97" s="193">
        <v>1296.4000000000001</v>
      </c>
      <c r="E97" s="193">
        <v>133.4</v>
      </c>
      <c r="F97" s="193">
        <v>225.26</v>
      </c>
      <c r="G97" s="193">
        <v>117.42</v>
      </c>
      <c r="H97" s="292">
        <f>F97+G97</f>
        <v>342.68</v>
      </c>
      <c r="I97" s="193">
        <v>520.52</v>
      </c>
      <c r="J97" s="193">
        <v>12.91</v>
      </c>
      <c r="K97" s="293">
        <f t="shared" si="11"/>
        <v>2757.95</v>
      </c>
      <c r="L97" s="2">
        <f t="shared" si="12"/>
        <v>4365.3232502749997</v>
      </c>
      <c r="M97" s="193">
        <v>43.99</v>
      </c>
      <c r="N97" s="193">
        <v>859.33</v>
      </c>
      <c r="O97" s="284">
        <f t="shared" si="13"/>
        <v>903.32</v>
      </c>
      <c r="P97" s="366">
        <f t="shared" si="14"/>
        <v>912.97983308400012</v>
      </c>
      <c r="Q97" s="193">
        <v>24</v>
      </c>
      <c r="R97" s="9"/>
      <c r="S97" s="9"/>
      <c r="T97" s="9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384"/>
    </row>
    <row r="98" spans="1:196" x14ac:dyDescent="0.25">
      <c r="A98" s="161" t="s">
        <v>35</v>
      </c>
      <c r="B98" s="161"/>
      <c r="C98" s="371">
        <v>108.42</v>
      </c>
      <c r="D98" s="369">
        <v>0</v>
      </c>
      <c r="E98" s="371">
        <v>240.53</v>
      </c>
      <c r="F98" s="371">
        <v>509.06</v>
      </c>
      <c r="G98" s="371">
        <v>51.49</v>
      </c>
      <c r="H98" s="367">
        <f>F98+G98</f>
        <v>560.54999999999995</v>
      </c>
      <c r="I98" s="371">
        <v>520.52</v>
      </c>
      <c r="J98" s="371">
        <v>14.82</v>
      </c>
      <c r="K98" s="2">
        <f t="shared" si="11"/>
        <v>2005.3899999999999</v>
      </c>
      <c r="L98" s="2">
        <f t="shared" si="12"/>
        <v>3174.1603701549998</v>
      </c>
      <c r="M98" s="371">
        <v>0</v>
      </c>
      <c r="N98" s="369">
        <v>859.33</v>
      </c>
      <c r="O98" s="284">
        <f t="shared" si="13"/>
        <v>859.33</v>
      </c>
      <c r="P98" s="366">
        <f t="shared" si="14"/>
        <v>868.51941722100003</v>
      </c>
      <c r="Q98" s="161"/>
      <c r="R98" s="9"/>
      <c r="S98" s="9"/>
      <c r="T98" s="9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384"/>
    </row>
    <row r="99" spans="1:196" ht="15.75" thickBot="1" x14ac:dyDescent="0.3">
      <c r="A99" s="210" t="s">
        <v>36</v>
      </c>
      <c r="B99" s="210"/>
      <c r="C99" s="210">
        <v>108.42</v>
      </c>
      <c r="D99" s="303">
        <v>1296.4000000000001</v>
      </c>
      <c r="E99" s="210">
        <v>364.18</v>
      </c>
      <c r="F99" s="210">
        <v>535.05999999999995</v>
      </c>
      <c r="G99" s="210">
        <v>27.78</v>
      </c>
      <c r="H99" s="301">
        <f>F99+G99</f>
        <v>562.83999999999992</v>
      </c>
      <c r="I99" s="210">
        <v>520.52</v>
      </c>
      <c r="J99" s="210">
        <v>11.58</v>
      </c>
      <c r="K99" s="302">
        <f t="shared" si="11"/>
        <v>3426.78</v>
      </c>
      <c r="L99" s="2">
        <f t="shared" si="12"/>
        <v>5423.9570723100005</v>
      </c>
      <c r="M99" s="210">
        <v>104.18</v>
      </c>
      <c r="N99" s="303">
        <v>859.33</v>
      </c>
      <c r="O99" s="284">
        <f t="shared" si="13"/>
        <v>963.51</v>
      </c>
      <c r="P99" s="366">
        <f t="shared" si="14"/>
        <v>973.81348688700007</v>
      </c>
      <c r="Q99" s="210"/>
      <c r="R99" s="9"/>
      <c r="S99" s="9"/>
      <c r="T99" s="9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384"/>
    </row>
    <row r="100" spans="1:196" s="267" customFormat="1" ht="15.75" thickBot="1" x14ac:dyDescent="0.3">
      <c r="A100" s="285"/>
      <c r="B100" s="295"/>
      <c r="C100" s="300">
        <f>SUM(C97:C99)</f>
        <v>326.2</v>
      </c>
      <c r="D100" s="315">
        <f>SUM(D97:D99)</f>
        <v>2592.8000000000002</v>
      </c>
      <c r="E100" s="300">
        <f>SUM(E97:E99)</f>
        <v>738.11</v>
      </c>
      <c r="F100" s="286"/>
      <c r="G100" s="286"/>
      <c r="H100" s="288">
        <f>SUM(H97:H99)</f>
        <v>1466.07</v>
      </c>
      <c r="I100" s="286">
        <f>SUM(I97:I99)</f>
        <v>1561.56</v>
      </c>
      <c r="J100" s="295">
        <f>SUM(J97:J99)</f>
        <v>39.31</v>
      </c>
      <c r="K100" s="289">
        <f t="shared" si="11"/>
        <v>6724.05</v>
      </c>
      <c r="L100" s="394">
        <f t="shared" si="12"/>
        <v>10642.923838725001</v>
      </c>
      <c r="M100" s="286">
        <f>SUM(M97:M99)</f>
        <v>148.17000000000002</v>
      </c>
      <c r="N100" s="286">
        <f>SUM(N97:N99)</f>
        <v>2577.9900000000002</v>
      </c>
      <c r="O100" s="284">
        <f t="shared" si="13"/>
        <v>2726.1600000000003</v>
      </c>
      <c r="P100" s="395">
        <f t="shared" si="14"/>
        <v>2755.3127371920004</v>
      </c>
      <c r="Q100" s="295"/>
      <c r="R100" s="391"/>
      <c r="S100" s="391"/>
      <c r="T100" s="391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0"/>
      <c r="AI100" s="390"/>
      <c r="AJ100" s="390"/>
      <c r="AK100" s="390"/>
      <c r="AL100" s="390"/>
      <c r="AM100" s="390"/>
      <c r="AN100" s="390"/>
      <c r="AO100" s="390"/>
      <c r="AP100" s="390"/>
      <c r="AQ100" s="390"/>
      <c r="AR100" s="390"/>
      <c r="AS100" s="390"/>
      <c r="AT100" s="390"/>
      <c r="AU100" s="390"/>
      <c r="AV100" s="390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  <c r="BG100" s="390"/>
      <c r="BH100" s="390"/>
      <c r="BI100" s="390"/>
      <c r="BJ100" s="390"/>
      <c r="BK100" s="390"/>
      <c r="BL100" s="390"/>
      <c r="BM100" s="390"/>
      <c r="BN100" s="390"/>
      <c r="BO100" s="390"/>
      <c r="BP100" s="390"/>
      <c r="BQ100" s="390"/>
      <c r="BR100" s="390"/>
      <c r="BS100" s="390"/>
      <c r="BT100" s="390"/>
      <c r="BU100" s="390"/>
      <c r="BV100" s="390"/>
      <c r="BW100" s="390"/>
      <c r="BX100" s="390"/>
      <c r="BY100" s="390"/>
      <c r="BZ100" s="390"/>
      <c r="CA100" s="390"/>
      <c r="CB100" s="390"/>
      <c r="CC100" s="390"/>
      <c r="CD100" s="390"/>
      <c r="CE100" s="390"/>
      <c r="CF100" s="390"/>
      <c r="CG100" s="390"/>
      <c r="CH100" s="390"/>
      <c r="CI100" s="390"/>
      <c r="CJ100" s="390"/>
      <c r="CK100" s="390"/>
      <c r="CL100" s="390"/>
      <c r="CM100" s="390"/>
      <c r="CN100" s="390"/>
      <c r="CO100" s="390"/>
      <c r="CP100" s="390"/>
      <c r="CQ100" s="390"/>
      <c r="CR100" s="390"/>
      <c r="CS100" s="390"/>
      <c r="CT100" s="390"/>
      <c r="CU100" s="390"/>
      <c r="CV100" s="390"/>
      <c r="CW100" s="390"/>
      <c r="CX100" s="390"/>
      <c r="CY100" s="390"/>
      <c r="CZ100" s="390"/>
      <c r="DA100" s="390"/>
      <c r="DB100" s="390"/>
      <c r="DC100" s="390"/>
      <c r="DD100" s="390"/>
      <c r="DE100" s="390"/>
      <c r="DF100" s="390"/>
      <c r="DG100" s="390"/>
      <c r="DH100" s="390"/>
      <c r="GN100" s="245"/>
    </row>
    <row r="101" spans="1:196" x14ac:dyDescent="0.25">
      <c r="A101" s="193" t="s">
        <v>34</v>
      </c>
      <c r="B101" s="193">
        <v>25</v>
      </c>
      <c r="C101" s="193">
        <v>164.04</v>
      </c>
      <c r="D101" s="193">
        <v>854</v>
      </c>
      <c r="E101" s="193">
        <v>160.6</v>
      </c>
      <c r="F101" s="193">
        <v>351.85</v>
      </c>
      <c r="G101" s="193">
        <v>77.349999999999994</v>
      </c>
      <c r="H101" s="292">
        <f>F101+G101</f>
        <v>429.20000000000005</v>
      </c>
      <c r="I101" s="193">
        <v>780.78</v>
      </c>
      <c r="J101" s="193">
        <v>8.5</v>
      </c>
      <c r="K101" s="293">
        <f t="shared" si="11"/>
        <v>2826.3199999999997</v>
      </c>
      <c r="L101" s="2">
        <f t="shared" si="12"/>
        <v>4473.5402776399997</v>
      </c>
      <c r="M101" s="193">
        <v>28.98</v>
      </c>
      <c r="N101" s="193">
        <v>566.08000000000004</v>
      </c>
      <c r="O101" s="284">
        <f t="shared" si="13"/>
        <v>595.06000000000006</v>
      </c>
      <c r="P101" s="366">
        <f t="shared" si="14"/>
        <v>601.42339312200011</v>
      </c>
      <c r="Q101" s="193">
        <v>25</v>
      </c>
      <c r="R101" s="9"/>
      <c r="S101" s="9"/>
      <c r="T101" s="9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384"/>
    </row>
    <row r="102" spans="1:196" x14ac:dyDescent="0.25">
      <c r="A102" s="161" t="s">
        <v>35</v>
      </c>
      <c r="B102" s="161"/>
      <c r="C102" s="371">
        <v>162.63</v>
      </c>
      <c r="D102" s="371">
        <v>0</v>
      </c>
      <c r="E102" s="371">
        <v>130.56</v>
      </c>
      <c r="F102" s="371">
        <v>309.68</v>
      </c>
      <c r="G102" s="371">
        <v>33.92</v>
      </c>
      <c r="H102" s="367">
        <f>F102+G102</f>
        <v>343.6</v>
      </c>
      <c r="I102" s="371">
        <v>780.78</v>
      </c>
      <c r="J102" s="371">
        <v>9.76</v>
      </c>
      <c r="K102" s="2">
        <f t="shared" si="11"/>
        <v>1770.93</v>
      </c>
      <c r="L102" s="2">
        <f t="shared" si="12"/>
        <v>2803.0536824850001</v>
      </c>
      <c r="M102" s="371">
        <v>0</v>
      </c>
      <c r="N102" s="369">
        <v>566.08000000000004</v>
      </c>
      <c r="O102" s="284">
        <f t="shared" si="13"/>
        <v>566.08000000000004</v>
      </c>
      <c r="P102" s="366">
        <f t="shared" si="14"/>
        <v>572.13348969600008</v>
      </c>
      <c r="Q102" s="161"/>
      <c r="R102" s="9"/>
      <c r="S102" s="9"/>
      <c r="T102" s="9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384"/>
    </row>
    <row r="103" spans="1:196" ht="15.75" thickBot="1" x14ac:dyDescent="0.3">
      <c r="A103" s="210" t="s">
        <v>36</v>
      </c>
      <c r="B103" s="210"/>
      <c r="C103" s="210">
        <v>162.63</v>
      </c>
      <c r="D103" s="210">
        <v>854</v>
      </c>
      <c r="E103" s="210">
        <v>87.87</v>
      </c>
      <c r="F103" s="210">
        <v>292.61</v>
      </c>
      <c r="G103" s="210">
        <v>18.3</v>
      </c>
      <c r="H103" s="301">
        <f>F103+G103</f>
        <v>310.91000000000003</v>
      </c>
      <c r="I103" s="210">
        <v>780.78</v>
      </c>
      <c r="J103" s="210">
        <v>7.63</v>
      </c>
      <c r="K103" s="302">
        <f t="shared" si="11"/>
        <v>2514.7300000000005</v>
      </c>
      <c r="L103" s="2">
        <f t="shared" si="12"/>
        <v>3980.3511075850006</v>
      </c>
      <c r="M103" s="210">
        <v>68.63</v>
      </c>
      <c r="N103" s="303">
        <v>566.08000000000004</v>
      </c>
      <c r="O103" s="284">
        <f t="shared" si="13"/>
        <v>634.71</v>
      </c>
      <c r="P103" s="366">
        <f t="shared" si="14"/>
        <v>641.49739832700004</v>
      </c>
      <c r="Q103" s="210"/>
      <c r="R103" s="9"/>
      <c r="S103" s="9"/>
      <c r="T103" s="9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384"/>
    </row>
    <row r="104" spans="1:196" s="267" customFormat="1" ht="15.75" thickBot="1" x14ac:dyDescent="0.3">
      <c r="A104" s="285"/>
      <c r="B104" s="286"/>
      <c r="C104" s="300">
        <f>SUM(C101:C103)</f>
        <v>489.29999999999995</v>
      </c>
      <c r="D104" s="286">
        <f>SUM(D101:D103)</f>
        <v>1708</v>
      </c>
      <c r="E104" s="286">
        <f>SUM(E101:E103)</f>
        <v>379.03</v>
      </c>
      <c r="F104" s="286"/>
      <c r="G104" s="295"/>
      <c r="H104" s="317">
        <f>SUM(H101:H103)</f>
        <v>1083.71</v>
      </c>
      <c r="I104" s="318">
        <f>SUM(I101:I103)</f>
        <v>2342.34</v>
      </c>
      <c r="J104" s="319">
        <f>SUM(J101:J103)</f>
        <v>25.889999999999997</v>
      </c>
      <c r="K104" s="289">
        <f t="shared" si="11"/>
        <v>6028.27</v>
      </c>
      <c r="L104" s="394">
        <f t="shared" si="12"/>
        <v>9541.6331659150001</v>
      </c>
      <c r="M104" s="286">
        <f>SUM(M101:M103)</f>
        <v>97.61</v>
      </c>
      <c r="N104" s="286">
        <f>SUM(N101:N103)</f>
        <v>1698.2400000000002</v>
      </c>
      <c r="O104" s="284">
        <f t="shared" si="13"/>
        <v>1795.8500000000001</v>
      </c>
      <c r="P104" s="395">
        <f t="shared" si="14"/>
        <v>1815.0542811450002</v>
      </c>
      <c r="Q104" s="286"/>
      <c r="R104" s="391"/>
      <c r="S104" s="391"/>
      <c r="T104" s="391"/>
      <c r="U104" s="390"/>
      <c r="V104" s="390"/>
      <c r="W104" s="390"/>
      <c r="X104" s="390"/>
      <c r="Y104" s="390"/>
      <c r="Z104" s="390"/>
      <c r="AA104" s="390"/>
      <c r="AB104" s="390"/>
      <c r="AC104" s="390"/>
      <c r="AD104" s="390"/>
      <c r="AE104" s="390"/>
      <c r="AF104" s="390"/>
      <c r="AG104" s="390"/>
      <c r="AH104" s="390"/>
      <c r="AI104" s="390"/>
      <c r="AJ104" s="390"/>
      <c r="AK104" s="390"/>
      <c r="AL104" s="390"/>
      <c r="AM104" s="390"/>
      <c r="AN104" s="390"/>
      <c r="AO104" s="390"/>
      <c r="AP104" s="390"/>
      <c r="AQ104" s="390"/>
      <c r="AR104" s="390"/>
      <c r="AS104" s="390"/>
      <c r="AT104" s="390"/>
      <c r="AU104" s="390"/>
      <c r="AV104" s="390"/>
      <c r="AW104" s="390"/>
      <c r="AX104" s="390"/>
      <c r="AY104" s="390"/>
      <c r="AZ104" s="390"/>
      <c r="BA104" s="390"/>
      <c r="BB104" s="390"/>
      <c r="BC104" s="390"/>
      <c r="BD104" s="390"/>
      <c r="BE104" s="390"/>
      <c r="BF104" s="390"/>
      <c r="BG104" s="390"/>
      <c r="BH104" s="390"/>
      <c r="BI104" s="390"/>
      <c r="BJ104" s="390"/>
      <c r="BK104" s="390"/>
      <c r="BL104" s="390"/>
      <c r="BM104" s="390"/>
      <c r="BN104" s="390"/>
      <c r="BO104" s="390"/>
      <c r="BP104" s="390"/>
      <c r="BQ104" s="390"/>
      <c r="BR104" s="390"/>
      <c r="BS104" s="390"/>
      <c r="BT104" s="390"/>
      <c r="BU104" s="390"/>
      <c r="BV104" s="390"/>
      <c r="BW104" s="390"/>
      <c r="BX104" s="390"/>
      <c r="BY104" s="390"/>
      <c r="BZ104" s="390"/>
      <c r="CA104" s="390"/>
      <c r="CB104" s="390"/>
      <c r="CC104" s="390"/>
      <c r="CD104" s="390"/>
      <c r="CE104" s="390"/>
      <c r="CF104" s="390"/>
      <c r="CG104" s="390"/>
      <c r="CH104" s="390"/>
      <c r="CI104" s="390"/>
      <c r="CJ104" s="390"/>
      <c r="CK104" s="390"/>
      <c r="CL104" s="390"/>
      <c r="CM104" s="390"/>
      <c r="CN104" s="390"/>
      <c r="CO104" s="390"/>
      <c r="CP104" s="390"/>
      <c r="CQ104" s="390"/>
      <c r="CR104" s="390"/>
      <c r="CS104" s="390"/>
      <c r="CT104" s="390"/>
      <c r="CU104" s="390"/>
      <c r="CV104" s="390"/>
      <c r="CW104" s="390"/>
      <c r="CX104" s="390"/>
      <c r="CY104" s="390"/>
      <c r="CZ104" s="390"/>
      <c r="DA104" s="390"/>
      <c r="DB104" s="390"/>
      <c r="DC104" s="390"/>
      <c r="DD104" s="390"/>
      <c r="DE104" s="390"/>
      <c r="DF104" s="390"/>
      <c r="DG104" s="390"/>
      <c r="DH104" s="390"/>
      <c r="GN104" s="245"/>
    </row>
    <row r="105" spans="1:196" x14ac:dyDescent="0.25">
      <c r="A105" s="193" t="s">
        <v>34</v>
      </c>
      <c r="B105" s="193">
        <v>26</v>
      </c>
      <c r="C105" s="193">
        <v>164.04</v>
      </c>
      <c r="D105" s="193">
        <v>1262.8</v>
      </c>
      <c r="E105" s="193">
        <v>113.22</v>
      </c>
      <c r="F105" s="193">
        <v>285.14</v>
      </c>
      <c r="G105" s="193">
        <v>114.37</v>
      </c>
      <c r="H105" s="320">
        <f>F105+G105</f>
        <v>399.51</v>
      </c>
      <c r="I105" s="193">
        <v>0</v>
      </c>
      <c r="J105" s="380">
        <v>12.57</v>
      </c>
      <c r="K105" s="293">
        <f t="shared" si="11"/>
        <v>2351.65</v>
      </c>
      <c r="L105" s="2">
        <f t="shared" si="12"/>
        <v>3722.2257189250004</v>
      </c>
      <c r="M105" s="193">
        <v>42.85</v>
      </c>
      <c r="N105" s="193">
        <v>837.06</v>
      </c>
      <c r="O105" s="284">
        <f t="shared" si="13"/>
        <v>879.91</v>
      </c>
      <c r="P105" s="366">
        <f t="shared" si="14"/>
        <v>889.31949356699999</v>
      </c>
      <c r="Q105" s="193">
        <v>26</v>
      </c>
      <c r="R105" s="9"/>
      <c r="S105" s="9"/>
      <c r="T105" s="9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384"/>
    </row>
    <row r="106" spans="1:196" x14ac:dyDescent="0.25">
      <c r="A106" s="161" t="s">
        <v>35</v>
      </c>
      <c r="B106" s="161"/>
      <c r="C106" s="371">
        <v>162.63</v>
      </c>
      <c r="D106" s="369">
        <v>0</v>
      </c>
      <c r="E106" s="371">
        <v>192.1</v>
      </c>
      <c r="F106" s="371">
        <v>413.73</v>
      </c>
      <c r="G106" s="371">
        <v>50.15</v>
      </c>
      <c r="H106" s="372">
        <f>F106+G106</f>
        <v>463.88</v>
      </c>
      <c r="I106" s="371">
        <v>0</v>
      </c>
      <c r="J106" s="373">
        <v>14.43</v>
      </c>
      <c r="K106" s="2">
        <f t="shared" si="11"/>
        <v>1296.92</v>
      </c>
      <c r="L106" s="2">
        <f t="shared" si="12"/>
        <v>2052.7837813400001</v>
      </c>
      <c r="M106" s="371">
        <v>0</v>
      </c>
      <c r="N106" s="369">
        <v>837.06</v>
      </c>
      <c r="O106" s="284">
        <f t="shared" si="13"/>
        <v>837.06</v>
      </c>
      <c r="P106" s="366">
        <f t="shared" si="14"/>
        <v>846.01126852200002</v>
      </c>
      <c r="Q106" s="161"/>
      <c r="R106" s="9"/>
      <c r="S106" s="9"/>
      <c r="T106" s="9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384"/>
    </row>
    <row r="107" spans="1:196" ht="15.75" thickBot="1" x14ac:dyDescent="0.3">
      <c r="A107" s="210" t="s">
        <v>36</v>
      </c>
      <c r="B107" s="210"/>
      <c r="C107" s="213">
        <v>162.63</v>
      </c>
      <c r="D107" s="303">
        <v>1262.8</v>
      </c>
      <c r="E107" s="210">
        <v>176.03</v>
      </c>
      <c r="F107" s="210">
        <v>367.14</v>
      </c>
      <c r="G107" s="210">
        <v>27.06</v>
      </c>
      <c r="H107" s="327">
        <f>F107+G107</f>
        <v>394.2</v>
      </c>
      <c r="I107" s="210">
        <v>0</v>
      </c>
      <c r="J107" s="328">
        <v>11.28</v>
      </c>
      <c r="K107" s="302">
        <f t="shared" si="11"/>
        <v>2401.14</v>
      </c>
      <c r="L107" s="2">
        <f t="shared" si="12"/>
        <v>3800.55920853</v>
      </c>
      <c r="M107" s="210">
        <v>101.48</v>
      </c>
      <c r="N107" s="303">
        <v>837.06</v>
      </c>
      <c r="O107" s="284">
        <f t="shared" si="13"/>
        <v>938.54</v>
      </c>
      <c r="P107" s="366">
        <f t="shared" si="14"/>
        <v>948.57646519799994</v>
      </c>
      <c r="Q107" s="210"/>
      <c r="R107" s="9"/>
      <c r="S107" s="9"/>
      <c r="T107" s="9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384"/>
    </row>
    <row r="108" spans="1:196" s="267" customFormat="1" ht="15.75" thickBot="1" x14ac:dyDescent="0.3">
      <c r="A108" s="285"/>
      <c r="B108" s="286"/>
      <c r="C108" s="300">
        <f>SUM(C105:C107)</f>
        <v>489.29999999999995</v>
      </c>
      <c r="D108" s="286">
        <f>SUM(D105:D107)</f>
        <v>2525.6</v>
      </c>
      <c r="E108" s="286">
        <f>SUM(E105:E107)</f>
        <v>481.35</v>
      </c>
      <c r="F108" s="286"/>
      <c r="G108" s="286"/>
      <c r="H108" s="329">
        <f>SUM(H105:H107)</f>
        <v>1257.5899999999999</v>
      </c>
      <c r="I108" s="315">
        <f>SUM(I105:I107)</f>
        <v>0</v>
      </c>
      <c r="J108" s="331">
        <f>SUM(J105:J107)</f>
        <v>38.28</v>
      </c>
      <c r="K108" s="289">
        <f t="shared" si="11"/>
        <v>4792.119999999999</v>
      </c>
      <c r="L108" s="394">
        <f t="shared" si="12"/>
        <v>7585.0370217399986</v>
      </c>
      <c r="M108" s="286">
        <f>SUM(M105:M107)</f>
        <v>144.33000000000001</v>
      </c>
      <c r="N108" s="295">
        <f>SUM(N105:N107)</f>
        <v>2511.1799999999998</v>
      </c>
      <c r="O108" s="284">
        <f t="shared" si="13"/>
        <v>2655.5099999999998</v>
      </c>
      <c r="P108" s="395">
        <f t="shared" si="14"/>
        <v>2683.9072272869998</v>
      </c>
      <c r="Q108" s="286"/>
      <c r="R108" s="391"/>
      <c r="S108" s="391"/>
      <c r="T108" s="391"/>
      <c r="U108" s="390"/>
      <c r="V108" s="390"/>
      <c r="W108" s="390"/>
      <c r="X108" s="390"/>
      <c r="Y108" s="390"/>
      <c r="Z108" s="390"/>
      <c r="AA108" s="390"/>
      <c r="AB108" s="390"/>
      <c r="AC108" s="390"/>
      <c r="AD108" s="390"/>
      <c r="AE108" s="390"/>
      <c r="AF108" s="390"/>
      <c r="AG108" s="390"/>
      <c r="AH108" s="390"/>
      <c r="AI108" s="390"/>
      <c r="AJ108" s="390"/>
      <c r="AK108" s="390"/>
      <c r="AL108" s="390"/>
      <c r="AM108" s="390"/>
      <c r="AN108" s="390"/>
      <c r="AO108" s="390"/>
      <c r="AP108" s="390"/>
      <c r="AQ108" s="390"/>
      <c r="AR108" s="390"/>
      <c r="AS108" s="390"/>
      <c r="AT108" s="390"/>
      <c r="AU108" s="390"/>
      <c r="AV108" s="390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  <c r="BG108" s="390"/>
      <c r="BH108" s="390"/>
      <c r="BI108" s="390"/>
      <c r="BJ108" s="390"/>
      <c r="BK108" s="390"/>
      <c r="BL108" s="390"/>
      <c r="BM108" s="390"/>
      <c r="BN108" s="390"/>
      <c r="BO108" s="390"/>
      <c r="BP108" s="390"/>
      <c r="BQ108" s="390"/>
      <c r="BR108" s="390"/>
      <c r="BS108" s="390"/>
      <c r="BT108" s="390"/>
      <c r="BU108" s="390"/>
      <c r="BV108" s="390"/>
      <c r="BW108" s="390"/>
      <c r="BX108" s="390"/>
      <c r="BY108" s="390"/>
      <c r="BZ108" s="390"/>
      <c r="CA108" s="390"/>
      <c r="CB108" s="390"/>
      <c r="CC108" s="390"/>
      <c r="CD108" s="390"/>
      <c r="CE108" s="390"/>
      <c r="CF108" s="390"/>
      <c r="CG108" s="390"/>
      <c r="CH108" s="390"/>
      <c r="CI108" s="390"/>
      <c r="CJ108" s="390"/>
      <c r="CK108" s="390"/>
      <c r="CL108" s="390"/>
      <c r="CM108" s="390"/>
      <c r="CN108" s="390"/>
      <c r="CO108" s="390"/>
      <c r="CP108" s="390"/>
      <c r="CQ108" s="390"/>
      <c r="CR108" s="390"/>
      <c r="CS108" s="390"/>
      <c r="CT108" s="390"/>
      <c r="CU108" s="390"/>
      <c r="CV108" s="390"/>
      <c r="CW108" s="390"/>
      <c r="CX108" s="390"/>
      <c r="CY108" s="390"/>
      <c r="CZ108" s="390"/>
      <c r="DA108" s="390"/>
      <c r="DB108" s="390"/>
      <c r="DC108" s="390"/>
      <c r="DD108" s="390"/>
      <c r="DE108" s="390"/>
      <c r="DF108" s="390"/>
      <c r="DG108" s="390"/>
      <c r="DH108" s="390"/>
      <c r="GN108" s="245"/>
    </row>
    <row r="109" spans="1:196" x14ac:dyDescent="0.25">
      <c r="A109" s="193" t="s">
        <v>34</v>
      </c>
      <c r="B109" s="193">
        <v>27</v>
      </c>
      <c r="C109" s="193">
        <v>54.68</v>
      </c>
      <c r="D109" s="193">
        <v>1276.8</v>
      </c>
      <c r="E109" s="193">
        <v>41.01</v>
      </c>
      <c r="F109" s="193">
        <v>73.150000000000006</v>
      </c>
      <c r="G109" s="193">
        <v>115.64</v>
      </c>
      <c r="H109" s="292">
        <f>F109+G109</f>
        <v>188.79000000000002</v>
      </c>
      <c r="I109" s="193">
        <v>260.26</v>
      </c>
      <c r="J109" s="193">
        <v>12.71</v>
      </c>
      <c r="K109" s="293">
        <f t="shared" si="11"/>
        <v>2023.0400000000002</v>
      </c>
      <c r="L109" s="2">
        <f t="shared" si="12"/>
        <v>3202.0970460800004</v>
      </c>
      <c r="M109" s="193">
        <v>43.42</v>
      </c>
      <c r="N109" s="193">
        <v>846.34</v>
      </c>
      <c r="O109" s="284">
        <f t="shared" si="13"/>
        <v>889.76</v>
      </c>
      <c r="P109" s="366">
        <f t="shared" si="14"/>
        <v>899.274826512</v>
      </c>
      <c r="Q109" s="193">
        <v>27</v>
      </c>
      <c r="R109" s="9"/>
      <c r="S109" s="9"/>
      <c r="T109" s="9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384"/>
    </row>
    <row r="110" spans="1:196" x14ac:dyDescent="0.25">
      <c r="A110" s="161" t="s">
        <v>35</v>
      </c>
      <c r="B110" s="161"/>
      <c r="C110" s="161">
        <v>54.21</v>
      </c>
      <c r="D110" s="161">
        <v>0</v>
      </c>
      <c r="E110" s="161">
        <v>61.19</v>
      </c>
      <c r="F110" s="161">
        <v>83.47</v>
      </c>
      <c r="G110" s="161">
        <v>50.71</v>
      </c>
      <c r="H110" s="283">
        <f>F110+G110</f>
        <v>134.18</v>
      </c>
      <c r="I110" s="193">
        <v>260.26</v>
      </c>
      <c r="J110" s="161">
        <v>14.59</v>
      </c>
      <c r="K110" s="2">
        <f t="shared" si="11"/>
        <v>658.61</v>
      </c>
      <c r="L110" s="2">
        <f t="shared" si="12"/>
        <v>1042.4574578450001</v>
      </c>
      <c r="M110" s="161">
        <v>0</v>
      </c>
      <c r="N110" s="193">
        <v>846.34</v>
      </c>
      <c r="O110" s="284">
        <f t="shared" si="13"/>
        <v>846.34</v>
      </c>
      <c r="P110" s="366">
        <f t="shared" si="14"/>
        <v>855.39050605800003</v>
      </c>
      <c r="Q110" s="161"/>
      <c r="R110" s="9"/>
      <c r="S110" s="9"/>
      <c r="T110" s="9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384"/>
    </row>
    <row r="111" spans="1:196" ht="15.75" thickBot="1" x14ac:dyDescent="0.3">
      <c r="A111" s="210" t="s">
        <v>36</v>
      </c>
      <c r="B111" s="210"/>
      <c r="C111" s="210">
        <v>54.21</v>
      </c>
      <c r="D111" s="210">
        <v>1276.8</v>
      </c>
      <c r="E111" s="210">
        <v>108.11</v>
      </c>
      <c r="F111" s="210">
        <v>138.32</v>
      </c>
      <c r="G111" s="210">
        <v>27.36</v>
      </c>
      <c r="H111" s="301">
        <f>F111+G111</f>
        <v>165.68</v>
      </c>
      <c r="I111" s="303">
        <v>260.26</v>
      </c>
      <c r="J111" s="210">
        <v>11.4</v>
      </c>
      <c r="K111" s="302">
        <f t="shared" si="11"/>
        <v>2042.1399999999999</v>
      </c>
      <c r="L111" s="2">
        <f t="shared" si="12"/>
        <v>3232.32880303</v>
      </c>
      <c r="M111" s="210">
        <v>102.6</v>
      </c>
      <c r="N111" s="303">
        <v>846.34</v>
      </c>
      <c r="O111" s="284">
        <f t="shared" si="13"/>
        <v>948.94</v>
      </c>
      <c r="P111" s="366">
        <f t="shared" si="14"/>
        <v>959.08767967800009</v>
      </c>
      <c r="Q111" s="210"/>
      <c r="R111" s="9"/>
      <c r="S111" s="9"/>
      <c r="T111" s="9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384"/>
    </row>
    <row r="112" spans="1:196" s="267" customFormat="1" ht="15.75" thickBot="1" x14ac:dyDescent="0.3">
      <c r="A112" s="285"/>
      <c r="B112" s="286"/>
      <c r="C112" s="300">
        <f>SUM(C109:C111)</f>
        <v>163.1</v>
      </c>
      <c r="D112" s="286">
        <f>SUM(D109:D111)</f>
        <v>2553.6</v>
      </c>
      <c r="E112" s="286">
        <f>SUM(E109:E111)</f>
        <v>210.31</v>
      </c>
      <c r="F112" s="286"/>
      <c r="G112" s="286"/>
      <c r="H112" s="288">
        <f>SUM(H109:H111)</f>
        <v>488.65000000000003</v>
      </c>
      <c r="I112" s="286">
        <f>SUM(I109:I111)</f>
        <v>780.78</v>
      </c>
      <c r="J112" s="295">
        <f>SUM(J109:J111)</f>
        <v>38.700000000000003</v>
      </c>
      <c r="K112" s="289">
        <f t="shared" si="11"/>
        <v>4235.1399999999994</v>
      </c>
      <c r="L112" s="394">
        <f t="shared" si="12"/>
        <v>6703.4410015299991</v>
      </c>
      <c r="M112" s="286">
        <f>SUM(M109:M111)</f>
        <v>146.01999999999998</v>
      </c>
      <c r="N112" s="286">
        <f>SUM(N109:N111)</f>
        <v>2539.02</v>
      </c>
      <c r="O112" s="284">
        <f t="shared" si="13"/>
        <v>2685.04</v>
      </c>
      <c r="P112" s="395">
        <f t="shared" si="14"/>
        <v>2713.7530122480002</v>
      </c>
      <c r="Q112" s="286"/>
      <c r="R112" s="391"/>
      <c r="S112" s="391"/>
      <c r="T112" s="391"/>
      <c r="U112" s="390"/>
      <c r="V112" s="390"/>
      <c r="W112" s="390"/>
      <c r="X112" s="390"/>
      <c r="Y112" s="390"/>
      <c r="Z112" s="390"/>
      <c r="AA112" s="390"/>
      <c r="AB112" s="390"/>
      <c r="AC112" s="390"/>
      <c r="AD112" s="390"/>
      <c r="AE112" s="390"/>
      <c r="AF112" s="390"/>
      <c r="AG112" s="390"/>
      <c r="AH112" s="390"/>
      <c r="AI112" s="390"/>
      <c r="AJ112" s="390"/>
      <c r="AK112" s="390"/>
      <c r="AL112" s="390"/>
      <c r="AM112" s="390"/>
      <c r="AN112" s="390"/>
      <c r="AO112" s="390"/>
      <c r="AP112" s="390"/>
      <c r="AQ112" s="390"/>
      <c r="AR112" s="390"/>
      <c r="AS112" s="390"/>
      <c r="AT112" s="390"/>
      <c r="AU112" s="390"/>
      <c r="AV112" s="390"/>
      <c r="AW112" s="390"/>
      <c r="AX112" s="390"/>
      <c r="AY112" s="390"/>
      <c r="AZ112" s="390"/>
      <c r="BA112" s="390"/>
      <c r="BB112" s="390"/>
      <c r="BC112" s="390"/>
      <c r="BD112" s="390"/>
      <c r="BE112" s="390"/>
      <c r="BF112" s="390"/>
      <c r="BG112" s="390"/>
      <c r="BH112" s="390"/>
      <c r="BI112" s="390"/>
      <c r="BJ112" s="390"/>
      <c r="BK112" s="390"/>
      <c r="BL112" s="390"/>
      <c r="BM112" s="390"/>
      <c r="BN112" s="390"/>
      <c r="BO112" s="390"/>
      <c r="BP112" s="390"/>
      <c r="BQ112" s="390"/>
      <c r="BR112" s="390"/>
      <c r="BS112" s="390"/>
      <c r="BT112" s="390"/>
      <c r="BU112" s="390"/>
      <c r="BV112" s="390"/>
      <c r="BW112" s="390"/>
      <c r="BX112" s="390"/>
      <c r="BY112" s="390"/>
      <c r="BZ112" s="390"/>
      <c r="CA112" s="390"/>
      <c r="CB112" s="390"/>
      <c r="CC112" s="390"/>
      <c r="CD112" s="390"/>
      <c r="CE112" s="390"/>
      <c r="CF112" s="390"/>
      <c r="CG112" s="390"/>
      <c r="CH112" s="390"/>
      <c r="CI112" s="390"/>
      <c r="CJ112" s="390"/>
      <c r="CK112" s="390"/>
      <c r="CL112" s="390"/>
      <c r="CM112" s="390"/>
      <c r="CN112" s="390"/>
      <c r="CO112" s="390"/>
      <c r="CP112" s="390"/>
      <c r="CQ112" s="390"/>
      <c r="CR112" s="390"/>
      <c r="CS112" s="390"/>
      <c r="CT112" s="390"/>
      <c r="CU112" s="390"/>
      <c r="CV112" s="390"/>
      <c r="CW112" s="390"/>
      <c r="CX112" s="390"/>
      <c r="CY112" s="390"/>
      <c r="CZ112" s="390"/>
      <c r="DA112" s="390"/>
      <c r="DB112" s="390"/>
      <c r="DC112" s="390"/>
      <c r="DD112" s="390"/>
      <c r="DE112" s="390"/>
      <c r="DF112" s="390"/>
      <c r="DG112" s="390"/>
      <c r="DH112" s="390"/>
      <c r="GN112" s="245"/>
    </row>
    <row r="113" spans="1:196" x14ac:dyDescent="0.25">
      <c r="A113" s="193" t="s">
        <v>34</v>
      </c>
      <c r="B113" s="193">
        <v>28</v>
      </c>
      <c r="C113" s="193">
        <v>164.04</v>
      </c>
      <c r="D113" s="193">
        <v>845.6</v>
      </c>
      <c r="E113" s="193">
        <v>283.45</v>
      </c>
      <c r="F113" s="193">
        <v>485.98</v>
      </c>
      <c r="G113" s="193">
        <v>76.59</v>
      </c>
      <c r="H113" s="292">
        <f>F113+G113</f>
        <v>562.57000000000005</v>
      </c>
      <c r="I113" s="193">
        <v>780.78</v>
      </c>
      <c r="J113" s="305">
        <v>8.42</v>
      </c>
      <c r="K113" s="293">
        <f t="shared" si="11"/>
        <v>3207.4300000000003</v>
      </c>
      <c r="L113" s="2">
        <f t="shared" si="12"/>
        <v>5076.7667117350002</v>
      </c>
      <c r="M113" s="193">
        <v>28.69</v>
      </c>
      <c r="N113" s="193">
        <v>560.51</v>
      </c>
      <c r="O113" s="284">
        <f t="shared" si="13"/>
        <v>589.20000000000005</v>
      </c>
      <c r="P113" s="366">
        <f t="shared" si="14"/>
        <v>595.50072804000001</v>
      </c>
      <c r="Q113" s="193">
        <v>28</v>
      </c>
      <c r="R113" s="9"/>
      <c r="S113" s="9"/>
      <c r="T113" s="9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384"/>
    </row>
    <row r="114" spans="1:196" s="375" customFormat="1" x14ac:dyDescent="0.25">
      <c r="A114" s="371" t="s">
        <v>35</v>
      </c>
      <c r="B114" s="371"/>
      <c r="C114" s="371">
        <v>162.63</v>
      </c>
      <c r="D114" s="371">
        <v>0</v>
      </c>
      <c r="E114" s="371">
        <v>307.05</v>
      </c>
      <c r="F114" s="371">
        <v>478.78</v>
      </c>
      <c r="G114" s="371">
        <v>33.58</v>
      </c>
      <c r="H114" s="367">
        <f>F114+G114</f>
        <v>512.36</v>
      </c>
      <c r="I114" s="369">
        <v>780.78</v>
      </c>
      <c r="J114" s="371">
        <v>9.66</v>
      </c>
      <c r="K114" s="2">
        <f t="shared" si="11"/>
        <v>2284.84</v>
      </c>
      <c r="L114" s="2">
        <f t="shared" si="12"/>
        <v>3616.4778821800001</v>
      </c>
      <c r="M114" s="371">
        <v>0</v>
      </c>
      <c r="N114" s="369">
        <v>560.51</v>
      </c>
      <c r="O114" s="284">
        <f t="shared" si="13"/>
        <v>560.51</v>
      </c>
      <c r="P114" s="366">
        <f t="shared" si="14"/>
        <v>566.50392578699996</v>
      </c>
      <c r="Q114" s="371"/>
      <c r="R114" s="377"/>
      <c r="S114" s="377"/>
      <c r="T114" s="377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85"/>
      <c r="AF114" s="385"/>
      <c r="AG114" s="385"/>
      <c r="AH114" s="385"/>
      <c r="AI114" s="385"/>
      <c r="AJ114" s="385"/>
      <c r="AK114" s="385"/>
      <c r="AL114" s="385"/>
      <c r="AM114" s="385"/>
      <c r="AN114" s="385"/>
      <c r="AO114" s="385"/>
      <c r="AP114" s="385"/>
      <c r="AQ114" s="385"/>
      <c r="AR114" s="385"/>
      <c r="AS114" s="385"/>
      <c r="AT114" s="385"/>
      <c r="AU114" s="385"/>
      <c r="AV114" s="385"/>
      <c r="AW114" s="385"/>
      <c r="AX114" s="385"/>
      <c r="AY114" s="385"/>
      <c r="AZ114" s="385"/>
      <c r="BA114" s="385"/>
      <c r="BB114" s="385"/>
      <c r="BC114" s="385"/>
      <c r="BD114" s="385"/>
      <c r="BE114" s="385"/>
      <c r="BF114" s="385"/>
      <c r="BG114" s="385"/>
      <c r="BH114" s="385"/>
      <c r="BI114" s="385"/>
      <c r="BJ114" s="385"/>
      <c r="BK114" s="385"/>
      <c r="BL114" s="385"/>
      <c r="BM114" s="385"/>
      <c r="BN114" s="385"/>
      <c r="BO114" s="385"/>
      <c r="BP114" s="385"/>
      <c r="BQ114" s="385"/>
      <c r="BR114" s="385"/>
      <c r="BS114" s="385"/>
      <c r="BT114" s="385"/>
      <c r="BU114" s="385"/>
      <c r="BV114" s="385"/>
      <c r="BW114" s="385"/>
      <c r="BX114" s="385"/>
      <c r="BY114" s="385"/>
      <c r="BZ114" s="385"/>
      <c r="CA114" s="385"/>
      <c r="CB114" s="385"/>
      <c r="CC114" s="385"/>
      <c r="CD114" s="385"/>
      <c r="CE114" s="385"/>
      <c r="CF114" s="385"/>
      <c r="CG114" s="385"/>
      <c r="CH114" s="385"/>
      <c r="CI114" s="385"/>
      <c r="CJ114" s="385"/>
      <c r="CK114" s="385"/>
      <c r="CL114" s="385"/>
      <c r="CM114" s="385"/>
      <c r="CN114" s="385"/>
      <c r="CO114" s="385"/>
      <c r="CP114" s="385"/>
      <c r="CQ114" s="385"/>
      <c r="CR114" s="385"/>
      <c r="CS114" s="385"/>
      <c r="CT114" s="385"/>
      <c r="CU114" s="385"/>
      <c r="CV114" s="385"/>
      <c r="CW114" s="385"/>
      <c r="CX114" s="385"/>
      <c r="CY114" s="385"/>
      <c r="CZ114" s="385"/>
      <c r="DA114" s="385"/>
      <c r="DB114" s="385"/>
      <c r="DC114" s="385"/>
      <c r="DD114" s="385"/>
      <c r="DE114" s="385"/>
      <c r="DF114" s="385"/>
      <c r="DG114" s="385"/>
      <c r="DH114" s="385"/>
      <c r="DI114" s="385"/>
      <c r="DJ114" s="385"/>
      <c r="DK114" s="385"/>
      <c r="DL114" s="385"/>
      <c r="DM114" s="385"/>
      <c r="DN114" s="385"/>
      <c r="DO114" s="385"/>
      <c r="DP114" s="385"/>
      <c r="DQ114" s="385"/>
      <c r="DR114" s="385"/>
      <c r="DS114" s="385"/>
      <c r="DT114" s="385"/>
      <c r="DU114" s="385"/>
      <c r="DV114" s="385"/>
      <c r="DW114" s="385"/>
      <c r="DX114" s="385"/>
      <c r="DY114" s="385"/>
      <c r="DZ114" s="385"/>
      <c r="EA114" s="385"/>
      <c r="EB114" s="385"/>
      <c r="EC114" s="385"/>
      <c r="ED114" s="385"/>
      <c r="EE114" s="385"/>
      <c r="EF114" s="385"/>
      <c r="EG114" s="385"/>
      <c r="EH114" s="385"/>
      <c r="EI114" s="385"/>
      <c r="EJ114" s="385"/>
      <c r="EK114" s="385"/>
      <c r="EL114" s="385"/>
      <c r="EM114" s="385"/>
      <c r="EN114" s="385"/>
      <c r="EO114" s="385"/>
      <c r="EP114" s="385"/>
      <c r="EQ114" s="385"/>
      <c r="ER114" s="385"/>
      <c r="ES114" s="385"/>
      <c r="ET114" s="385"/>
      <c r="EU114" s="385"/>
      <c r="EV114" s="385"/>
      <c r="EW114" s="385"/>
      <c r="EX114" s="385"/>
      <c r="EY114" s="385"/>
      <c r="EZ114" s="385"/>
      <c r="FA114" s="385"/>
      <c r="FB114" s="385"/>
      <c r="FC114" s="385"/>
      <c r="FD114" s="385"/>
      <c r="FE114" s="385"/>
      <c r="FF114" s="385"/>
      <c r="FG114" s="385"/>
      <c r="FH114" s="385"/>
      <c r="FI114" s="385"/>
      <c r="FJ114" s="385"/>
      <c r="FK114" s="385"/>
      <c r="FL114" s="385"/>
      <c r="FM114" s="385"/>
      <c r="FN114" s="385"/>
      <c r="FO114" s="385"/>
      <c r="FP114" s="385"/>
      <c r="FQ114" s="385"/>
      <c r="FR114" s="385"/>
      <c r="FS114" s="385"/>
      <c r="FT114" s="385"/>
      <c r="FU114" s="385"/>
      <c r="FV114" s="385"/>
      <c r="FW114" s="385"/>
      <c r="FX114" s="385"/>
      <c r="FY114" s="385"/>
      <c r="FZ114" s="385"/>
      <c r="GA114" s="385"/>
      <c r="GB114" s="385"/>
      <c r="GC114" s="385"/>
      <c r="GD114" s="385"/>
      <c r="GE114" s="385"/>
      <c r="GF114" s="385"/>
      <c r="GG114" s="385"/>
      <c r="GH114" s="385"/>
      <c r="GI114" s="385"/>
      <c r="GJ114" s="385"/>
      <c r="GK114" s="385"/>
      <c r="GL114" s="385"/>
      <c r="GM114" s="385"/>
      <c r="GN114" s="386"/>
    </row>
    <row r="115" spans="1:196" ht="15.75" thickBot="1" x14ac:dyDescent="0.3">
      <c r="A115" s="210" t="s">
        <v>36</v>
      </c>
      <c r="B115" s="210"/>
      <c r="C115" s="210">
        <v>162.63</v>
      </c>
      <c r="D115" s="210">
        <v>845.6</v>
      </c>
      <c r="E115" s="210">
        <v>268.31</v>
      </c>
      <c r="F115" s="210">
        <v>480.41</v>
      </c>
      <c r="G115" s="210">
        <v>18.12</v>
      </c>
      <c r="H115" s="301">
        <f>F115+G115</f>
        <v>498.53000000000003</v>
      </c>
      <c r="I115" s="303">
        <v>780.78</v>
      </c>
      <c r="J115" s="335">
        <v>7.55</v>
      </c>
      <c r="K115" s="302">
        <f t="shared" si="11"/>
        <v>3061.9300000000003</v>
      </c>
      <c r="L115" s="2">
        <f t="shared" si="12"/>
        <v>4846.4672019850004</v>
      </c>
      <c r="M115" s="210">
        <v>67.95</v>
      </c>
      <c r="N115" s="303">
        <v>560.51</v>
      </c>
      <c r="O115" s="284">
        <f t="shared" si="13"/>
        <v>628.46</v>
      </c>
      <c r="P115" s="366">
        <f t="shared" si="14"/>
        <v>635.18056270200009</v>
      </c>
      <c r="Q115" s="210"/>
      <c r="R115" s="9"/>
      <c r="S115" s="9"/>
      <c r="T115" s="9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384"/>
    </row>
    <row r="116" spans="1:196" s="267" customFormat="1" ht="15.75" thickBot="1" x14ac:dyDescent="0.3">
      <c r="A116" s="285"/>
      <c r="B116" s="286"/>
      <c r="C116" s="300">
        <f t="shared" ref="C116" si="15">SUM(C113:C115)</f>
        <v>489.29999999999995</v>
      </c>
      <c r="D116" s="286">
        <f>SUM(D113:D115)</f>
        <v>1691.2</v>
      </c>
      <c r="E116" s="286">
        <f>SUM(E113:E115)</f>
        <v>858.81</v>
      </c>
      <c r="F116" s="286"/>
      <c r="G116" s="286"/>
      <c r="H116" s="288">
        <f t="shared" ref="H116:N116" si="16">SUM(H113:H115)</f>
        <v>1573.46</v>
      </c>
      <c r="I116" s="286">
        <f t="shared" si="16"/>
        <v>2342.34</v>
      </c>
      <c r="J116" s="295">
        <f t="shared" si="16"/>
        <v>25.63</v>
      </c>
      <c r="K116" s="289">
        <f t="shared" si="11"/>
        <v>6980.7400000000007</v>
      </c>
      <c r="L116" s="394">
        <f t="shared" si="12"/>
        <v>11049.216492730002</v>
      </c>
      <c r="M116" s="286">
        <f t="shared" si="16"/>
        <v>96.64</v>
      </c>
      <c r="N116" s="286">
        <f t="shared" si="16"/>
        <v>1681.53</v>
      </c>
      <c r="O116" s="284">
        <f t="shared" si="13"/>
        <v>1778.17</v>
      </c>
      <c r="P116" s="395">
        <f t="shared" si="14"/>
        <v>1797.1852165290002</v>
      </c>
      <c r="Q116" s="286"/>
      <c r="R116" s="391"/>
      <c r="S116" s="391"/>
      <c r="T116" s="391"/>
      <c r="U116" s="390"/>
      <c r="V116" s="390"/>
      <c r="W116" s="390"/>
      <c r="X116" s="390"/>
      <c r="Y116" s="390"/>
      <c r="Z116" s="390"/>
      <c r="AA116" s="390"/>
      <c r="AB116" s="390"/>
      <c r="AC116" s="390"/>
      <c r="AD116" s="390"/>
      <c r="AE116" s="390"/>
      <c r="AF116" s="390"/>
      <c r="AG116" s="390"/>
      <c r="AH116" s="390"/>
      <c r="AI116" s="390"/>
      <c r="AJ116" s="390"/>
      <c r="AK116" s="390"/>
      <c r="AL116" s="390"/>
      <c r="AM116" s="390"/>
      <c r="AN116" s="390"/>
      <c r="AO116" s="390"/>
      <c r="AP116" s="390"/>
      <c r="AQ116" s="390"/>
      <c r="AR116" s="390"/>
      <c r="AS116" s="390"/>
      <c r="AT116" s="390"/>
      <c r="AU116" s="390"/>
      <c r="AV116" s="390"/>
      <c r="AW116" s="390"/>
      <c r="AX116" s="390"/>
      <c r="AY116" s="390"/>
      <c r="AZ116" s="390"/>
      <c r="BA116" s="390"/>
      <c r="BB116" s="390"/>
      <c r="BC116" s="390"/>
      <c r="BD116" s="390"/>
      <c r="BE116" s="390"/>
      <c r="BF116" s="390"/>
      <c r="BG116" s="390"/>
      <c r="BH116" s="390"/>
      <c r="BI116" s="390"/>
      <c r="BJ116" s="390"/>
      <c r="BK116" s="390"/>
      <c r="BL116" s="390"/>
      <c r="BM116" s="390"/>
      <c r="BN116" s="390"/>
      <c r="BO116" s="390"/>
      <c r="BP116" s="390"/>
      <c r="BQ116" s="390"/>
      <c r="BR116" s="390"/>
      <c r="BS116" s="390"/>
      <c r="BT116" s="390"/>
      <c r="BU116" s="390"/>
      <c r="BV116" s="390"/>
      <c r="BW116" s="390"/>
      <c r="BX116" s="390"/>
      <c r="BY116" s="390"/>
      <c r="BZ116" s="390"/>
      <c r="CA116" s="390"/>
      <c r="CB116" s="390"/>
      <c r="CC116" s="390"/>
      <c r="CD116" s="390"/>
      <c r="CE116" s="390"/>
      <c r="CF116" s="390"/>
      <c r="CG116" s="390"/>
      <c r="CH116" s="390"/>
      <c r="CI116" s="390"/>
      <c r="CJ116" s="390"/>
      <c r="CK116" s="390"/>
      <c r="CL116" s="390"/>
      <c r="CM116" s="390"/>
      <c r="CN116" s="390"/>
      <c r="CO116" s="390"/>
      <c r="CP116" s="390"/>
      <c r="CQ116" s="390"/>
      <c r="CR116" s="390"/>
      <c r="CS116" s="390"/>
      <c r="CT116" s="390"/>
      <c r="CU116" s="390"/>
      <c r="CV116" s="390"/>
      <c r="CW116" s="390"/>
      <c r="CX116" s="390"/>
      <c r="CY116" s="390"/>
      <c r="CZ116" s="390"/>
      <c r="DA116" s="390"/>
      <c r="DB116" s="390"/>
      <c r="DC116" s="390"/>
      <c r="DD116" s="390"/>
      <c r="DE116" s="390"/>
      <c r="DF116" s="390"/>
      <c r="DG116" s="390"/>
      <c r="DH116" s="390"/>
      <c r="GN116" s="245"/>
    </row>
    <row r="117" spans="1:196" x14ac:dyDescent="0.25">
      <c r="A117" s="193" t="s">
        <v>34</v>
      </c>
      <c r="B117" s="193">
        <v>29</v>
      </c>
      <c r="C117" s="193">
        <v>109.36</v>
      </c>
      <c r="D117" s="193">
        <v>1271.2</v>
      </c>
      <c r="E117" s="193">
        <v>0</v>
      </c>
      <c r="F117" s="193">
        <v>126.54</v>
      </c>
      <c r="G117" s="193">
        <v>115.13</v>
      </c>
      <c r="H117" s="292">
        <f>F117+G117</f>
        <v>241.67000000000002</v>
      </c>
      <c r="I117" s="193">
        <v>520.52</v>
      </c>
      <c r="J117" s="193">
        <v>12.66</v>
      </c>
      <c r="K117" s="293">
        <f t="shared" si="11"/>
        <v>2397.08</v>
      </c>
      <c r="L117" s="2">
        <f t="shared" si="12"/>
        <v>3794.13298166</v>
      </c>
      <c r="M117" s="193">
        <v>43.13</v>
      </c>
      <c r="N117" s="193">
        <v>842.62</v>
      </c>
      <c r="O117" s="284">
        <f t="shared" si="13"/>
        <v>885.75</v>
      </c>
      <c r="P117" s="366">
        <f t="shared" si="14"/>
        <v>895.221944775</v>
      </c>
      <c r="Q117" s="193">
        <v>29</v>
      </c>
      <c r="R117" s="10"/>
      <c r="S117" s="9"/>
      <c r="T117" s="9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384"/>
    </row>
    <row r="118" spans="1:196" s="375" customFormat="1" x14ac:dyDescent="0.25">
      <c r="A118" s="371" t="s">
        <v>35</v>
      </c>
      <c r="B118" s="371"/>
      <c r="C118" s="371">
        <v>108.42</v>
      </c>
      <c r="D118" s="371">
        <v>0</v>
      </c>
      <c r="E118" s="371">
        <v>0</v>
      </c>
      <c r="F118" s="371">
        <v>165.59</v>
      </c>
      <c r="G118" s="371">
        <v>50.48</v>
      </c>
      <c r="H118" s="367">
        <f>F118+G118</f>
        <v>216.07</v>
      </c>
      <c r="I118" s="371">
        <v>520.52</v>
      </c>
      <c r="J118" s="371">
        <v>14.53</v>
      </c>
      <c r="K118" s="2">
        <f t="shared" si="11"/>
        <v>1075.6099999999999</v>
      </c>
      <c r="L118" s="2">
        <f t="shared" si="12"/>
        <v>1702.4911043449999</v>
      </c>
      <c r="M118" s="371">
        <v>0</v>
      </c>
      <c r="N118" s="369">
        <v>842.62</v>
      </c>
      <c r="O118" s="284">
        <f t="shared" si="13"/>
        <v>842.62</v>
      </c>
      <c r="P118" s="366">
        <f t="shared" si="14"/>
        <v>851.63072549399999</v>
      </c>
      <c r="Q118" s="371"/>
      <c r="R118" s="377"/>
      <c r="S118" s="377"/>
      <c r="T118" s="377"/>
      <c r="U118" s="385"/>
      <c r="V118" s="385"/>
      <c r="W118" s="385"/>
      <c r="X118" s="385"/>
      <c r="Y118" s="385"/>
      <c r="Z118" s="385"/>
      <c r="AA118" s="385"/>
      <c r="AB118" s="385"/>
      <c r="AC118" s="385"/>
      <c r="AD118" s="385"/>
      <c r="AE118" s="385"/>
      <c r="AF118" s="385"/>
      <c r="AG118" s="385"/>
      <c r="AH118" s="385"/>
      <c r="AI118" s="385"/>
      <c r="AJ118" s="385"/>
      <c r="AK118" s="385"/>
      <c r="AL118" s="385"/>
      <c r="AM118" s="385"/>
      <c r="AN118" s="385"/>
      <c r="AO118" s="385"/>
      <c r="AP118" s="385"/>
      <c r="AQ118" s="385"/>
      <c r="AR118" s="385"/>
      <c r="AS118" s="385"/>
      <c r="AT118" s="385"/>
      <c r="AU118" s="385"/>
      <c r="AV118" s="385"/>
      <c r="AW118" s="385"/>
      <c r="AX118" s="385"/>
      <c r="AY118" s="385"/>
      <c r="AZ118" s="385"/>
      <c r="BA118" s="385"/>
      <c r="BB118" s="385"/>
      <c r="BC118" s="385"/>
      <c r="BD118" s="385"/>
      <c r="BE118" s="385"/>
      <c r="BF118" s="385"/>
      <c r="BG118" s="385"/>
      <c r="BH118" s="385"/>
      <c r="BI118" s="385"/>
      <c r="BJ118" s="385"/>
      <c r="BK118" s="385"/>
      <c r="BL118" s="385"/>
      <c r="BM118" s="385"/>
      <c r="BN118" s="385"/>
      <c r="BO118" s="385"/>
      <c r="BP118" s="385"/>
      <c r="BQ118" s="385"/>
      <c r="BR118" s="385"/>
      <c r="BS118" s="385"/>
      <c r="BT118" s="385"/>
      <c r="BU118" s="385"/>
      <c r="BV118" s="385"/>
      <c r="BW118" s="385"/>
      <c r="BX118" s="385"/>
      <c r="BY118" s="385"/>
      <c r="BZ118" s="385"/>
      <c r="CA118" s="385"/>
      <c r="CB118" s="385"/>
      <c r="CC118" s="385"/>
      <c r="CD118" s="385"/>
      <c r="CE118" s="385"/>
      <c r="CF118" s="385"/>
      <c r="CG118" s="385"/>
      <c r="CH118" s="385"/>
      <c r="CI118" s="385"/>
      <c r="CJ118" s="385"/>
      <c r="CK118" s="385"/>
      <c r="CL118" s="385"/>
      <c r="CM118" s="385"/>
      <c r="CN118" s="385"/>
      <c r="CO118" s="385"/>
      <c r="CP118" s="385"/>
      <c r="CQ118" s="385"/>
      <c r="CR118" s="385"/>
      <c r="CS118" s="385"/>
      <c r="CT118" s="385"/>
      <c r="CU118" s="385"/>
      <c r="CV118" s="385"/>
      <c r="CW118" s="385"/>
      <c r="CX118" s="385"/>
      <c r="CY118" s="385"/>
      <c r="CZ118" s="385"/>
      <c r="DA118" s="385"/>
      <c r="DB118" s="385"/>
      <c r="DC118" s="385"/>
      <c r="DD118" s="385"/>
      <c r="DE118" s="385"/>
      <c r="DF118" s="385"/>
      <c r="DG118" s="385"/>
      <c r="DH118" s="385"/>
      <c r="DI118" s="385"/>
      <c r="DJ118" s="385"/>
      <c r="DK118" s="385"/>
      <c r="DL118" s="385"/>
      <c r="DM118" s="385"/>
      <c r="DN118" s="385"/>
      <c r="DO118" s="385"/>
      <c r="DP118" s="385"/>
      <c r="DQ118" s="385"/>
      <c r="DR118" s="385"/>
      <c r="DS118" s="385"/>
      <c r="DT118" s="385"/>
      <c r="DU118" s="385"/>
      <c r="DV118" s="385"/>
      <c r="DW118" s="385"/>
      <c r="DX118" s="385"/>
      <c r="DY118" s="385"/>
      <c r="DZ118" s="385"/>
      <c r="EA118" s="385"/>
      <c r="EB118" s="385"/>
      <c r="EC118" s="385"/>
      <c r="ED118" s="385"/>
      <c r="EE118" s="385"/>
      <c r="EF118" s="385"/>
      <c r="EG118" s="385"/>
      <c r="EH118" s="385"/>
      <c r="EI118" s="385"/>
      <c r="EJ118" s="385"/>
      <c r="EK118" s="385"/>
      <c r="EL118" s="385"/>
      <c r="EM118" s="385"/>
      <c r="EN118" s="385"/>
      <c r="EO118" s="385"/>
      <c r="EP118" s="385"/>
      <c r="EQ118" s="385"/>
      <c r="ER118" s="385"/>
      <c r="ES118" s="385"/>
      <c r="ET118" s="385"/>
      <c r="EU118" s="385"/>
      <c r="EV118" s="385"/>
      <c r="EW118" s="385"/>
      <c r="EX118" s="385"/>
      <c r="EY118" s="385"/>
      <c r="EZ118" s="385"/>
      <c r="FA118" s="385"/>
      <c r="FB118" s="385"/>
      <c r="FC118" s="385"/>
      <c r="FD118" s="385"/>
      <c r="FE118" s="385"/>
      <c r="FF118" s="385"/>
      <c r="FG118" s="385"/>
      <c r="FH118" s="385"/>
      <c r="FI118" s="385"/>
      <c r="FJ118" s="385"/>
      <c r="FK118" s="385"/>
      <c r="FL118" s="385"/>
      <c r="FM118" s="385"/>
      <c r="FN118" s="385"/>
      <c r="FO118" s="385"/>
      <c r="FP118" s="385"/>
      <c r="FQ118" s="385"/>
      <c r="FR118" s="385"/>
      <c r="FS118" s="385"/>
      <c r="FT118" s="385"/>
      <c r="FU118" s="385"/>
      <c r="FV118" s="385"/>
      <c r="FW118" s="385"/>
      <c r="FX118" s="385"/>
      <c r="FY118" s="385"/>
      <c r="FZ118" s="385"/>
      <c r="GA118" s="385"/>
      <c r="GB118" s="385"/>
      <c r="GC118" s="385"/>
      <c r="GD118" s="385"/>
      <c r="GE118" s="385"/>
      <c r="GF118" s="385"/>
      <c r="GG118" s="385"/>
      <c r="GH118" s="385"/>
      <c r="GI118" s="385"/>
      <c r="GJ118" s="385"/>
      <c r="GK118" s="385"/>
      <c r="GL118" s="385"/>
      <c r="GM118" s="385"/>
      <c r="GN118" s="386"/>
    </row>
    <row r="119" spans="1:196" ht="15.75" thickBot="1" x14ac:dyDescent="0.3">
      <c r="A119" s="210" t="s">
        <v>36</v>
      </c>
      <c r="B119" s="210"/>
      <c r="C119" s="210">
        <v>108.42</v>
      </c>
      <c r="D119" s="210">
        <v>1271.2</v>
      </c>
      <c r="E119" s="210">
        <v>378.16</v>
      </c>
      <c r="F119" s="210">
        <v>643.39</v>
      </c>
      <c r="G119" s="210">
        <v>27.24</v>
      </c>
      <c r="H119" s="301">
        <f>F119+G119</f>
        <v>670.63</v>
      </c>
      <c r="I119" s="210">
        <v>520.52</v>
      </c>
      <c r="J119" s="210">
        <v>11.35</v>
      </c>
      <c r="K119" s="302">
        <f t="shared" si="11"/>
        <v>3630.91</v>
      </c>
      <c r="L119" s="2">
        <f t="shared" si="12"/>
        <v>5747.0569961949996</v>
      </c>
      <c r="M119" s="210">
        <v>102.15</v>
      </c>
      <c r="N119" s="303">
        <v>842.62</v>
      </c>
      <c r="O119" s="284">
        <f t="shared" si="13"/>
        <v>944.77</v>
      </c>
      <c r="P119" s="366">
        <f t="shared" si="14"/>
        <v>954.87308694900003</v>
      </c>
      <c r="Q119" s="210"/>
      <c r="R119" s="9"/>
      <c r="S119" s="9"/>
      <c r="T119" s="9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384"/>
    </row>
    <row r="120" spans="1:196" s="267" customFormat="1" ht="15.75" thickBot="1" x14ac:dyDescent="0.3">
      <c r="A120" s="285"/>
      <c r="B120" s="286"/>
      <c r="C120" s="300">
        <f>SUM(C117:C119)</f>
        <v>326.2</v>
      </c>
      <c r="D120" s="286">
        <f>SUM(D117:D119)</f>
        <v>2542.4</v>
      </c>
      <c r="E120" s="286">
        <f>SUM(E117:E119)</f>
        <v>378.16</v>
      </c>
      <c r="F120" s="286"/>
      <c r="G120" s="286"/>
      <c r="H120" s="288">
        <f>SUM(H117:H119)</f>
        <v>1128.3699999999999</v>
      </c>
      <c r="I120" s="286">
        <f>SUM(I117:I119)</f>
        <v>1561.56</v>
      </c>
      <c r="J120" s="295">
        <f>SUM(J117:J119)</f>
        <v>38.54</v>
      </c>
      <c r="K120" s="289">
        <f t="shared" si="11"/>
        <v>5975.2299999999987</v>
      </c>
      <c r="L120" s="394">
        <f t="shared" si="12"/>
        <v>9457.6806848349988</v>
      </c>
      <c r="M120" s="286">
        <f>SUM(M117:M119)</f>
        <v>145.28</v>
      </c>
      <c r="N120" s="286">
        <f>SUM(N117:N119)</f>
        <v>2527.86</v>
      </c>
      <c r="O120" s="284">
        <f t="shared" si="13"/>
        <v>2673.1400000000003</v>
      </c>
      <c r="P120" s="395">
        <f t="shared" si="14"/>
        <v>2701.7257572180006</v>
      </c>
      <c r="Q120" s="286"/>
      <c r="R120" s="391"/>
      <c r="S120" s="391"/>
      <c r="T120" s="391"/>
      <c r="U120" s="390"/>
      <c r="V120" s="390"/>
      <c r="W120" s="390"/>
      <c r="X120" s="390"/>
      <c r="Y120" s="390"/>
      <c r="Z120" s="390"/>
      <c r="AA120" s="390"/>
      <c r="AB120" s="390"/>
      <c r="AC120" s="390"/>
      <c r="AD120" s="390"/>
      <c r="AE120" s="390"/>
      <c r="AF120" s="390"/>
      <c r="AG120" s="390"/>
      <c r="AH120" s="390"/>
      <c r="AI120" s="390"/>
      <c r="AJ120" s="390"/>
      <c r="AK120" s="390"/>
      <c r="AL120" s="390"/>
      <c r="AM120" s="390"/>
      <c r="AN120" s="390"/>
      <c r="AO120" s="390"/>
      <c r="AP120" s="390"/>
      <c r="AQ120" s="390"/>
      <c r="AR120" s="390"/>
      <c r="AS120" s="390"/>
      <c r="AT120" s="390"/>
      <c r="AU120" s="390"/>
      <c r="AV120" s="390"/>
      <c r="AW120" s="390"/>
      <c r="AX120" s="390"/>
      <c r="AY120" s="390"/>
      <c r="AZ120" s="390"/>
      <c r="BA120" s="390"/>
      <c r="BB120" s="390"/>
      <c r="BC120" s="390"/>
      <c r="BD120" s="390"/>
      <c r="BE120" s="390"/>
      <c r="BF120" s="390"/>
      <c r="BG120" s="390"/>
      <c r="BH120" s="390"/>
      <c r="BI120" s="390"/>
      <c r="BJ120" s="390"/>
      <c r="BK120" s="390"/>
      <c r="BL120" s="390"/>
      <c r="BM120" s="390"/>
      <c r="BN120" s="390"/>
      <c r="BO120" s="390"/>
      <c r="BP120" s="390"/>
      <c r="BQ120" s="390"/>
      <c r="BR120" s="390"/>
      <c r="BS120" s="390"/>
      <c r="BT120" s="390"/>
      <c r="BU120" s="390"/>
      <c r="BV120" s="390"/>
      <c r="BW120" s="390"/>
      <c r="BX120" s="390"/>
      <c r="BY120" s="390"/>
      <c r="BZ120" s="390"/>
      <c r="CA120" s="390"/>
      <c r="CB120" s="390"/>
      <c r="CC120" s="390"/>
      <c r="CD120" s="390"/>
      <c r="CE120" s="390"/>
      <c r="CF120" s="390"/>
      <c r="CG120" s="390"/>
      <c r="CH120" s="390"/>
      <c r="CI120" s="390"/>
      <c r="CJ120" s="390"/>
      <c r="CK120" s="390"/>
      <c r="CL120" s="390"/>
      <c r="CM120" s="390"/>
      <c r="CN120" s="390"/>
      <c r="CO120" s="390"/>
      <c r="CP120" s="390"/>
      <c r="CQ120" s="390"/>
      <c r="CR120" s="390"/>
      <c r="CS120" s="390"/>
      <c r="CT120" s="390"/>
      <c r="CU120" s="390"/>
      <c r="CV120" s="390"/>
      <c r="CW120" s="390"/>
      <c r="CX120" s="390"/>
      <c r="CY120" s="390"/>
      <c r="CZ120" s="390"/>
      <c r="DA120" s="390"/>
      <c r="DB120" s="390"/>
      <c r="DC120" s="390"/>
      <c r="DD120" s="390"/>
      <c r="DE120" s="390"/>
      <c r="DF120" s="390"/>
      <c r="DG120" s="390"/>
      <c r="DH120" s="390"/>
      <c r="GN120" s="245"/>
    </row>
    <row r="121" spans="1:196" x14ac:dyDescent="0.25">
      <c r="A121" s="193" t="s">
        <v>34</v>
      </c>
      <c r="B121" s="193">
        <v>30</v>
      </c>
      <c r="C121" s="193">
        <v>109.36</v>
      </c>
      <c r="D121" s="193">
        <v>1288</v>
      </c>
      <c r="E121" s="193">
        <v>105.68</v>
      </c>
      <c r="F121" s="193">
        <v>217.6</v>
      </c>
      <c r="G121" s="193">
        <v>116.66</v>
      </c>
      <c r="H121" s="292">
        <f>F121+G121</f>
        <v>334.26</v>
      </c>
      <c r="I121" s="193">
        <v>0</v>
      </c>
      <c r="J121" s="193">
        <v>12.82</v>
      </c>
      <c r="K121" s="293">
        <f t="shared" si="11"/>
        <v>2184.38</v>
      </c>
      <c r="L121" s="2">
        <f t="shared" si="12"/>
        <v>3457.4683375100003</v>
      </c>
      <c r="M121" s="193">
        <v>43.7</v>
      </c>
      <c r="N121" s="193">
        <v>853.76</v>
      </c>
      <c r="O121" s="284">
        <f t="shared" si="13"/>
        <v>897.46</v>
      </c>
      <c r="P121" s="366">
        <f t="shared" si="14"/>
        <v>907.05716800200003</v>
      </c>
      <c r="Q121" s="193">
        <v>30</v>
      </c>
      <c r="R121" s="9"/>
      <c r="S121" s="9"/>
      <c r="T121" s="9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384"/>
    </row>
    <row r="122" spans="1:196" s="375" customFormat="1" x14ac:dyDescent="0.25">
      <c r="A122" s="371" t="s">
        <v>35</v>
      </c>
      <c r="B122" s="371"/>
      <c r="C122" s="371">
        <v>108.42</v>
      </c>
      <c r="D122" s="371">
        <v>0</v>
      </c>
      <c r="E122" s="371">
        <v>100.46</v>
      </c>
      <c r="F122" s="371">
        <v>172.23</v>
      </c>
      <c r="G122" s="371">
        <v>51.15</v>
      </c>
      <c r="H122" s="367">
        <f>F122+G122</f>
        <v>223.38</v>
      </c>
      <c r="I122" s="371">
        <v>0</v>
      </c>
      <c r="J122" s="371">
        <v>14.72</v>
      </c>
      <c r="K122" s="2">
        <f t="shared" si="11"/>
        <v>670.36</v>
      </c>
      <c r="L122" s="2">
        <f t="shared" si="12"/>
        <v>1061.05552822</v>
      </c>
      <c r="M122" s="371">
        <v>0</v>
      </c>
      <c r="N122" s="369">
        <v>853.76</v>
      </c>
      <c r="O122" s="284">
        <f t="shared" si="13"/>
        <v>853.76</v>
      </c>
      <c r="P122" s="366">
        <f t="shared" si="14"/>
        <v>862.88985331200001</v>
      </c>
      <c r="Q122" s="371"/>
      <c r="R122" s="377"/>
      <c r="S122" s="377"/>
      <c r="T122" s="377"/>
      <c r="U122" s="385"/>
      <c r="V122" s="385"/>
      <c r="W122" s="385"/>
      <c r="X122" s="385"/>
      <c r="Y122" s="385"/>
      <c r="Z122" s="385"/>
      <c r="AA122" s="385"/>
      <c r="AB122" s="385"/>
      <c r="AC122" s="385"/>
      <c r="AD122" s="385"/>
      <c r="AE122" s="385"/>
      <c r="AF122" s="385"/>
      <c r="AG122" s="385"/>
      <c r="AH122" s="385"/>
      <c r="AI122" s="385"/>
      <c r="AJ122" s="385"/>
      <c r="AK122" s="385"/>
      <c r="AL122" s="385"/>
      <c r="AM122" s="385"/>
      <c r="AN122" s="385"/>
      <c r="AO122" s="385"/>
      <c r="AP122" s="385"/>
      <c r="AQ122" s="385"/>
      <c r="AR122" s="385"/>
      <c r="AS122" s="385"/>
      <c r="AT122" s="385"/>
      <c r="AU122" s="385"/>
      <c r="AV122" s="385"/>
      <c r="AW122" s="385"/>
      <c r="AX122" s="385"/>
      <c r="AY122" s="385"/>
      <c r="AZ122" s="385"/>
      <c r="BA122" s="385"/>
      <c r="BB122" s="385"/>
      <c r="BC122" s="385"/>
      <c r="BD122" s="385"/>
      <c r="BE122" s="385"/>
      <c r="BF122" s="385"/>
      <c r="BG122" s="385"/>
      <c r="BH122" s="385"/>
      <c r="BI122" s="385"/>
      <c r="BJ122" s="385"/>
      <c r="BK122" s="385"/>
      <c r="BL122" s="385"/>
      <c r="BM122" s="385"/>
      <c r="BN122" s="385"/>
      <c r="BO122" s="385"/>
      <c r="BP122" s="385"/>
      <c r="BQ122" s="385"/>
      <c r="BR122" s="385"/>
      <c r="BS122" s="385"/>
      <c r="BT122" s="385"/>
      <c r="BU122" s="385"/>
      <c r="BV122" s="385"/>
      <c r="BW122" s="385"/>
      <c r="BX122" s="385"/>
      <c r="BY122" s="385"/>
      <c r="BZ122" s="385"/>
      <c r="CA122" s="385"/>
      <c r="CB122" s="385"/>
      <c r="CC122" s="385"/>
      <c r="CD122" s="385"/>
      <c r="CE122" s="385"/>
      <c r="CF122" s="385"/>
      <c r="CG122" s="385"/>
      <c r="CH122" s="385"/>
      <c r="CI122" s="385"/>
      <c r="CJ122" s="385"/>
      <c r="CK122" s="385"/>
      <c r="CL122" s="385"/>
      <c r="CM122" s="385"/>
      <c r="CN122" s="385"/>
      <c r="CO122" s="385"/>
      <c r="CP122" s="385"/>
      <c r="CQ122" s="385"/>
      <c r="CR122" s="385"/>
      <c r="CS122" s="385"/>
      <c r="CT122" s="385"/>
      <c r="CU122" s="385"/>
      <c r="CV122" s="385"/>
      <c r="CW122" s="385"/>
      <c r="CX122" s="385"/>
      <c r="CY122" s="385"/>
      <c r="CZ122" s="385"/>
      <c r="DA122" s="385"/>
      <c r="DB122" s="385"/>
      <c r="DC122" s="385"/>
      <c r="DD122" s="385"/>
      <c r="DE122" s="385"/>
      <c r="DF122" s="385"/>
      <c r="DG122" s="385"/>
      <c r="DH122" s="385"/>
      <c r="DI122" s="385"/>
      <c r="DJ122" s="385"/>
      <c r="DK122" s="385"/>
      <c r="DL122" s="385"/>
      <c r="DM122" s="385"/>
      <c r="DN122" s="385"/>
      <c r="DO122" s="385"/>
      <c r="DP122" s="385"/>
      <c r="DQ122" s="385"/>
      <c r="DR122" s="385"/>
      <c r="DS122" s="385"/>
      <c r="DT122" s="385"/>
      <c r="DU122" s="385"/>
      <c r="DV122" s="385"/>
      <c r="DW122" s="385"/>
      <c r="DX122" s="385"/>
      <c r="DY122" s="385"/>
      <c r="DZ122" s="385"/>
      <c r="EA122" s="385"/>
      <c r="EB122" s="385"/>
      <c r="EC122" s="385"/>
      <c r="ED122" s="385"/>
      <c r="EE122" s="385"/>
      <c r="EF122" s="385"/>
      <c r="EG122" s="385"/>
      <c r="EH122" s="385"/>
      <c r="EI122" s="385"/>
      <c r="EJ122" s="385"/>
      <c r="EK122" s="385"/>
      <c r="EL122" s="385"/>
      <c r="EM122" s="385"/>
      <c r="EN122" s="385"/>
      <c r="EO122" s="385"/>
      <c r="EP122" s="385"/>
      <c r="EQ122" s="385"/>
      <c r="ER122" s="385"/>
      <c r="ES122" s="385"/>
      <c r="ET122" s="385"/>
      <c r="EU122" s="385"/>
      <c r="EV122" s="385"/>
      <c r="EW122" s="385"/>
      <c r="EX122" s="385"/>
      <c r="EY122" s="385"/>
      <c r="EZ122" s="385"/>
      <c r="FA122" s="385"/>
      <c r="FB122" s="385"/>
      <c r="FC122" s="385"/>
      <c r="FD122" s="385"/>
      <c r="FE122" s="385"/>
      <c r="FF122" s="385"/>
      <c r="FG122" s="385"/>
      <c r="FH122" s="385"/>
      <c r="FI122" s="385"/>
      <c r="FJ122" s="385"/>
      <c r="FK122" s="385"/>
      <c r="FL122" s="385"/>
      <c r="FM122" s="385"/>
      <c r="FN122" s="385"/>
      <c r="FO122" s="385"/>
      <c r="FP122" s="385"/>
      <c r="FQ122" s="385"/>
      <c r="FR122" s="385"/>
      <c r="FS122" s="385"/>
      <c r="FT122" s="385"/>
      <c r="FU122" s="385"/>
      <c r="FV122" s="385"/>
      <c r="FW122" s="385"/>
      <c r="FX122" s="385"/>
      <c r="FY122" s="385"/>
      <c r="FZ122" s="385"/>
      <c r="GA122" s="385"/>
      <c r="GB122" s="385"/>
      <c r="GC122" s="385"/>
      <c r="GD122" s="385"/>
      <c r="GE122" s="385"/>
      <c r="GF122" s="385"/>
      <c r="GG122" s="385"/>
      <c r="GH122" s="385"/>
      <c r="GI122" s="385"/>
      <c r="GJ122" s="385"/>
      <c r="GK122" s="385"/>
      <c r="GL122" s="385"/>
      <c r="GM122" s="385"/>
      <c r="GN122" s="386"/>
    </row>
    <row r="123" spans="1:196" ht="15.75" thickBot="1" x14ac:dyDescent="0.3">
      <c r="A123" s="335" t="s">
        <v>36</v>
      </c>
      <c r="B123" s="339"/>
      <c r="C123" s="335">
        <v>108.42</v>
      </c>
      <c r="D123" s="335">
        <v>1288</v>
      </c>
      <c r="E123" s="335">
        <v>92.39</v>
      </c>
      <c r="F123" s="335">
        <v>166.06</v>
      </c>
      <c r="G123" s="335">
        <v>27.6</v>
      </c>
      <c r="H123" s="301">
        <f>F123+G123</f>
        <v>193.66</v>
      </c>
      <c r="I123" s="210">
        <v>0</v>
      </c>
      <c r="J123" s="335">
        <v>11.5</v>
      </c>
      <c r="K123" s="302">
        <f t="shared" si="11"/>
        <v>1887.63</v>
      </c>
      <c r="L123" s="2">
        <f t="shared" si="12"/>
        <v>2987.768134635</v>
      </c>
      <c r="M123" s="335">
        <v>103.5</v>
      </c>
      <c r="N123" s="303">
        <v>853.76</v>
      </c>
      <c r="O123" s="284">
        <f t="shared" si="13"/>
        <v>957.26</v>
      </c>
      <c r="P123" s="366">
        <f t="shared" si="14"/>
        <v>967.496651262</v>
      </c>
      <c r="Q123" s="339"/>
      <c r="R123" s="9"/>
      <c r="S123" s="9"/>
      <c r="T123" s="9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384"/>
    </row>
    <row r="124" spans="1:196" s="267" customFormat="1" ht="15.75" thickBot="1" x14ac:dyDescent="0.3">
      <c r="A124" s="285"/>
      <c r="B124" s="286"/>
      <c r="C124" s="300">
        <f>SUM(C121:C123)</f>
        <v>326.2</v>
      </c>
      <c r="D124" s="286">
        <f>SUM(D121:D123)</f>
        <v>2576</v>
      </c>
      <c r="E124" s="286">
        <f>SUM(E121:E123)</f>
        <v>298.52999999999997</v>
      </c>
      <c r="F124" s="286"/>
      <c r="G124" s="286"/>
      <c r="H124" s="329">
        <f>SUM(H121:H123)</f>
        <v>751.3</v>
      </c>
      <c r="I124" s="315">
        <v>0</v>
      </c>
      <c r="J124" s="319">
        <f>SUM(J121:J123)</f>
        <v>39.04</v>
      </c>
      <c r="K124" s="289">
        <f t="shared" si="11"/>
        <v>3991.0699999999997</v>
      </c>
      <c r="L124" s="394">
        <f t="shared" si="12"/>
        <v>6317.1234665149996</v>
      </c>
      <c r="M124" s="286">
        <f>SUM(M121:M123)</f>
        <v>147.19999999999999</v>
      </c>
      <c r="N124" s="286">
        <f>SUM(N121:N123)</f>
        <v>2561.2799999999997</v>
      </c>
      <c r="O124" s="284">
        <f t="shared" si="13"/>
        <v>2708.4799999999996</v>
      </c>
      <c r="P124" s="395">
        <f t="shared" si="14"/>
        <v>2737.4436725759997</v>
      </c>
      <c r="Q124" s="286"/>
      <c r="R124" s="391"/>
      <c r="S124" s="391"/>
      <c r="T124" s="391"/>
      <c r="U124" s="390"/>
      <c r="V124" s="390"/>
      <c r="W124" s="390"/>
      <c r="X124" s="390"/>
      <c r="Y124" s="390"/>
      <c r="Z124" s="390"/>
      <c r="AA124" s="390"/>
      <c r="AB124" s="390"/>
      <c r="AC124" s="390"/>
      <c r="AD124" s="390"/>
      <c r="AE124" s="390"/>
      <c r="AF124" s="390"/>
      <c r="AG124" s="390"/>
      <c r="AH124" s="390"/>
      <c r="AI124" s="390"/>
      <c r="AJ124" s="390"/>
      <c r="AK124" s="390"/>
      <c r="AL124" s="390"/>
      <c r="AM124" s="390"/>
      <c r="AN124" s="390"/>
      <c r="AO124" s="390"/>
      <c r="AP124" s="390"/>
      <c r="AQ124" s="390"/>
      <c r="AR124" s="390"/>
      <c r="AS124" s="390"/>
      <c r="AT124" s="390"/>
      <c r="AU124" s="390"/>
      <c r="AV124" s="390"/>
      <c r="AW124" s="390"/>
      <c r="AX124" s="390"/>
      <c r="AY124" s="390"/>
      <c r="AZ124" s="390"/>
      <c r="BA124" s="390"/>
      <c r="BB124" s="390"/>
      <c r="BC124" s="390"/>
      <c r="BD124" s="390"/>
      <c r="BE124" s="390"/>
      <c r="BF124" s="390"/>
      <c r="BG124" s="390"/>
      <c r="BH124" s="390"/>
      <c r="BI124" s="390"/>
      <c r="BJ124" s="390"/>
      <c r="BK124" s="390"/>
      <c r="BL124" s="390"/>
      <c r="BM124" s="390"/>
      <c r="BN124" s="390"/>
      <c r="BO124" s="390"/>
      <c r="BP124" s="390"/>
      <c r="BQ124" s="390"/>
      <c r="BR124" s="390"/>
      <c r="BS124" s="390"/>
      <c r="BT124" s="390"/>
      <c r="BU124" s="390"/>
      <c r="BV124" s="390"/>
      <c r="BW124" s="390"/>
      <c r="BX124" s="390"/>
      <c r="BY124" s="390"/>
      <c r="BZ124" s="390"/>
      <c r="CA124" s="390"/>
      <c r="CB124" s="390"/>
      <c r="CC124" s="390"/>
      <c r="CD124" s="390"/>
      <c r="CE124" s="390"/>
      <c r="CF124" s="390"/>
      <c r="CG124" s="390"/>
      <c r="CH124" s="390"/>
      <c r="CI124" s="390"/>
      <c r="CJ124" s="390"/>
      <c r="CK124" s="390"/>
      <c r="CL124" s="390"/>
      <c r="CM124" s="390"/>
      <c r="CN124" s="390"/>
      <c r="CO124" s="390"/>
      <c r="CP124" s="390"/>
      <c r="CQ124" s="390"/>
      <c r="CR124" s="390"/>
      <c r="CS124" s="390"/>
      <c r="CT124" s="390"/>
      <c r="CU124" s="390"/>
      <c r="CV124" s="390"/>
      <c r="CW124" s="390"/>
      <c r="CX124" s="390"/>
      <c r="CY124" s="390"/>
      <c r="CZ124" s="390"/>
      <c r="DA124" s="390"/>
      <c r="DB124" s="390"/>
      <c r="DC124" s="390"/>
      <c r="DD124" s="390"/>
      <c r="DE124" s="390"/>
      <c r="DF124" s="390"/>
      <c r="DG124" s="390"/>
      <c r="DH124" s="390"/>
      <c r="GN124" s="245"/>
    </row>
    <row r="125" spans="1:196" x14ac:dyDescent="0.25">
      <c r="A125" s="193" t="s">
        <v>34</v>
      </c>
      <c r="B125" s="193">
        <v>31</v>
      </c>
      <c r="C125" s="193">
        <v>54.68</v>
      </c>
      <c r="D125" s="193">
        <v>856.8</v>
      </c>
      <c r="E125" s="193">
        <v>17.809999999999999</v>
      </c>
      <c r="F125" s="193">
        <v>70.31</v>
      </c>
      <c r="G125" s="193">
        <v>77.599999999999994</v>
      </c>
      <c r="H125" s="292">
        <f>F125+G125</f>
        <v>147.91</v>
      </c>
      <c r="I125" s="193">
        <v>260.26</v>
      </c>
      <c r="J125" s="193">
        <v>8.5299999999999994</v>
      </c>
      <c r="K125" s="293">
        <f t="shared" si="11"/>
        <v>1493.8999999999999</v>
      </c>
      <c r="L125" s="2">
        <f t="shared" si="12"/>
        <v>2364.5665815499997</v>
      </c>
      <c r="M125" s="193">
        <v>29.07</v>
      </c>
      <c r="N125" s="193">
        <v>567.94000000000005</v>
      </c>
      <c r="O125" s="284">
        <f t="shared" si="13"/>
        <v>597.0100000000001</v>
      </c>
      <c r="P125" s="366">
        <f t="shared" si="14"/>
        <v>603.39424583700008</v>
      </c>
      <c r="Q125" s="193">
        <v>31</v>
      </c>
      <c r="R125" s="9"/>
      <c r="S125" s="9"/>
      <c r="T125" s="9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384"/>
    </row>
    <row r="126" spans="1:196" s="375" customFormat="1" x14ac:dyDescent="0.25">
      <c r="A126" s="371" t="s">
        <v>35</v>
      </c>
      <c r="B126" s="371"/>
      <c r="C126" s="371">
        <v>54.21</v>
      </c>
      <c r="D126" s="371">
        <v>0</v>
      </c>
      <c r="E126" s="371">
        <v>66.06</v>
      </c>
      <c r="F126" s="371">
        <v>124.41</v>
      </c>
      <c r="G126" s="371">
        <v>34.03</v>
      </c>
      <c r="H126" s="367">
        <f>F126+G126</f>
        <v>158.44</v>
      </c>
      <c r="I126" s="371">
        <v>260.26</v>
      </c>
      <c r="J126" s="371">
        <v>9.7899999999999991</v>
      </c>
      <c r="K126" s="2">
        <f t="shared" si="11"/>
        <v>707.2</v>
      </c>
      <c r="L126" s="2">
        <f t="shared" si="12"/>
        <v>1119.3664144000002</v>
      </c>
      <c r="M126" s="371">
        <v>0</v>
      </c>
      <c r="N126" s="369">
        <v>567.94000000000005</v>
      </c>
      <c r="O126" s="284">
        <f t="shared" si="13"/>
        <v>567.94000000000005</v>
      </c>
      <c r="P126" s="366">
        <f t="shared" si="14"/>
        <v>574.0133799780001</v>
      </c>
      <c r="Q126" s="371"/>
      <c r="R126" s="377"/>
      <c r="S126" s="377"/>
      <c r="T126" s="377"/>
      <c r="U126" s="385"/>
      <c r="V126" s="385"/>
      <c r="W126" s="385"/>
      <c r="X126" s="385"/>
      <c r="Y126" s="385"/>
      <c r="Z126" s="385"/>
      <c r="AA126" s="385"/>
      <c r="AB126" s="385"/>
      <c r="AC126" s="385"/>
      <c r="AD126" s="385"/>
      <c r="AE126" s="385"/>
      <c r="AF126" s="385"/>
      <c r="AG126" s="385"/>
      <c r="AH126" s="385"/>
      <c r="AI126" s="385"/>
      <c r="AJ126" s="385"/>
      <c r="AK126" s="385"/>
      <c r="AL126" s="385"/>
      <c r="AM126" s="385"/>
      <c r="AN126" s="385"/>
      <c r="AO126" s="385"/>
      <c r="AP126" s="385"/>
      <c r="AQ126" s="385"/>
      <c r="AR126" s="385"/>
      <c r="AS126" s="385"/>
      <c r="AT126" s="385"/>
      <c r="AU126" s="385"/>
      <c r="AV126" s="385"/>
      <c r="AW126" s="385"/>
      <c r="AX126" s="385"/>
      <c r="AY126" s="385"/>
      <c r="AZ126" s="385"/>
      <c r="BA126" s="385"/>
      <c r="BB126" s="385"/>
      <c r="BC126" s="385"/>
      <c r="BD126" s="385"/>
      <c r="BE126" s="385"/>
      <c r="BF126" s="385"/>
      <c r="BG126" s="385"/>
      <c r="BH126" s="385"/>
      <c r="BI126" s="385"/>
      <c r="BJ126" s="385"/>
      <c r="BK126" s="385"/>
      <c r="BL126" s="385"/>
      <c r="BM126" s="385"/>
      <c r="BN126" s="385"/>
      <c r="BO126" s="385"/>
      <c r="BP126" s="385"/>
      <c r="BQ126" s="385"/>
      <c r="BR126" s="385"/>
      <c r="BS126" s="385"/>
      <c r="BT126" s="385"/>
      <c r="BU126" s="385"/>
      <c r="BV126" s="385"/>
      <c r="BW126" s="385"/>
      <c r="BX126" s="385"/>
      <c r="BY126" s="385"/>
      <c r="BZ126" s="385"/>
      <c r="CA126" s="385"/>
      <c r="CB126" s="385"/>
      <c r="CC126" s="385"/>
      <c r="CD126" s="385"/>
      <c r="CE126" s="385"/>
      <c r="CF126" s="385"/>
      <c r="CG126" s="385"/>
      <c r="CH126" s="385"/>
      <c r="CI126" s="385"/>
      <c r="CJ126" s="385"/>
      <c r="CK126" s="385"/>
      <c r="CL126" s="385"/>
      <c r="CM126" s="385"/>
      <c r="CN126" s="385"/>
      <c r="CO126" s="385"/>
      <c r="CP126" s="385"/>
      <c r="CQ126" s="385"/>
      <c r="CR126" s="385"/>
      <c r="CS126" s="385"/>
      <c r="CT126" s="385"/>
      <c r="CU126" s="385"/>
      <c r="CV126" s="385"/>
      <c r="CW126" s="385"/>
      <c r="CX126" s="385"/>
      <c r="CY126" s="385"/>
      <c r="CZ126" s="385"/>
      <c r="DA126" s="385"/>
      <c r="DB126" s="385"/>
      <c r="DC126" s="385"/>
      <c r="DD126" s="385"/>
      <c r="DE126" s="385"/>
      <c r="DF126" s="385"/>
      <c r="DG126" s="385"/>
      <c r="DH126" s="385"/>
      <c r="DI126" s="385"/>
      <c r="DJ126" s="385"/>
      <c r="DK126" s="385"/>
      <c r="DL126" s="385"/>
      <c r="DM126" s="385"/>
      <c r="DN126" s="385"/>
      <c r="DO126" s="385"/>
      <c r="DP126" s="385"/>
      <c r="DQ126" s="385"/>
      <c r="DR126" s="385"/>
      <c r="DS126" s="385"/>
      <c r="DT126" s="385"/>
      <c r="DU126" s="385"/>
      <c r="DV126" s="385"/>
      <c r="DW126" s="385"/>
      <c r="DX126" s="385"/>
      <c r="DY126" s="385"/>
      <c r="DZ126" s="385"/>
      <c r="EA126" s="385"/>
      <c r="EB126" s="385"/>
      <c r="EC126" s="385"/>
      <c r="ED126" s="385"/>
      <c r="EE126" s="385"/>
      <c r="EF126" s="385"/>
      <c r="EG126" s="385"/>
      <c r="EH126" s="385"/>
      <c r="EI126" s="385"/>
      <c r="EJ126" s="385"/>
      <c r="EK126" s="385"/>
      <c r="EL126" s="385"/>
      <c r="EM126" s="385"/>
      <c r="EN126" s="385"/>
      <c r="EO126" s="385"/>
      <c r="EP126" s="385"/>
      <c r="EQ126" s="385"/>
      <c r="ER126" s="385"/>
      <c r="ES126" s="385"/>
      <c r="ET126" s="385"/>
      <c r="EU126" s="385"/>
      <c r="EV126" s="385"/>
      <c r="EW126" s="385"/>
      <c r="EX126" s="385"/>
      <c r="EY126" s="385"/>
      <c r="EZ126" s="385"/>
      <c r="FA126" s="385"/>
      <c r="FB126" s="385"/>
      <c r="FC126" s="385"/>
      <c r="FD126" s="385"/>
      <c r="FE126" s="385"/>
      <c r="FF126" s="385"/>
      <c r="FG126" s="385"/>
      <c r="FH126" s="385"/>
      <c r="FI126" s="385"/>
      <c r="FJ126" s="385"/>
      <c r="FK126" s="385"/>
      <c r="FL126" s="385"/>
      <c r="FM126" s="385"/>
      <c r="FN126" s="385"/>
      <c r="FO126" s="385"/>
      <c r="FP126" s="385"/>
      <c r="FQ126" s="385"/>
      <c r="FR126" s="385"/>
      <c r="FS126" s="385"/>
      <c r="FT126" s="385"/>
      <c r="FU126" s="385"/>
      <c r="FV126" s="385"/>
      <c r="FW126" s="385"/>
      <c r="FX126" s="385"/>
      <c r="FY126" s="385"/>
      <c r="FZ126" s="385"/>
      <c r="GA126" s="385"/>
      <c r="GB126" s="385"/>
      <c r="GC126" s="385"/>
      <c r="GD126" s="385"/>
      <c r="GE126" s="385"/>
      <c r="GF126" s="385"/>
      <c r="GG126" s="385"/>
      <c r="GH126" s="385"/>
      <c r="GI126" s="385"/>
      <c r="GJ126" s="385"/>
      <c r="GK126" s="385"/>
      <c r="GL126" s="385"/>
      <c r="GM126" s="385"/>
      <c r="GN126" s="386"/>
    </row>
    <row r="127" spans="1:196" ht="15.75" thickBot="1" x14ac:dyDescent="0.3">
      <c r="A127" s="210" t="s">
        <v>36</v>
      </c>
      <c r="B127" s="210"/>
      <c r="C127" s="210">
        <v>108.42</v>
      </c>
      <c r="D127" s="210">
        <v>856.8</v>
      </c>
      <c r="E127" s="210">
        <v>7.08</v>
      </c>
      <c r="F127" s="210">
        <v>178.47</v>
      </c>
      <c r="G127" s="210">
        <v>18.36</v>
      </c>
      <c r="H127" s="301">
        <f>F127+G127</f>
        <v>196.82999999999998</v>
      </c>
      <c r="I127" s="210">
        <v>520.52</v>
      </c>
      <c r="J127" s="210">
        <v>7.65</v>
      </c>
      <c r="K127" s="302">
        <f t="shared" si="11"/>
        <v>1894.1299999999999</v>
      </c>
      <c r="L127" s="2">
        <f t="shared" si="12"/>
        <v>2998.0564288850001</v>
      </c>
      <c r="M127" s="210">
        <v>68.849999999999994</v>
      </c>
      <c r="N127" s="303">
        <v>567.94000000000005</v>
      </c>
      <c r="O127" s="284">
        <f t="shared" si="13"/>
        <v>636.79000000000008</v>
      </c>
      <c r="P127" s="366">
        <f t="shared" si="14"/>
        <v>643.59964122300005</v>
      </c>
      <c r="Q127" s="210"/>
      <c r="R127" s="9"/>
      <c r="S127" s="9"/>
      <c r="T127" s="9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384"/>
    </row>
    <row r="128" spans="1:196" s="267" customFormat="1" ht="15.75" thickBot="1" x14ac:dyDescent="0.3">
      <c r="A128" s="285"/>
      <c r="B128" s="286"/>
      <c r="C128" s="300">
        <f>SUM(C125:C127)</f>
        <v>217.31</v>
      </c>
      <c r="D128" s="286">
        <f>SUM(D125:D127)</f>
        <v>1713.6</v>
      </c>
      <c r="E128" s="286">
        <f>SUM(E125:E127)</f>
        <v>90.95</v>
      </c>
      <c r="F128" s="286"/>
      <c r="G128" s="286"/>
      <c r="H128" s="288">
        <f>SUM(H125:H127)</f>
        <v>503.18</v>
      </c>
      <c r="I128" s="286">
        <f>SUM(I125:I127)</f>
        <v>1041.04</v>
      </c>
      <c r="J128" s="295">
        <f>SUM(J125:J127)</f>
        <v>25.97</v>
      </c>
      <c r="K128" s="289">
        <f t="shared" si="11"/>
        <v>3592.0499999999997</v>
      </c>
      <c r="L128" s="394">
        <f t="shared" si="12"/>
        <v>5685.5488247249996</v>
      </c>
      <c r="M128" s="286">
        <f>SUM(M125:M127)</f>
        <v>97.919999999999987</v>
      </c>
      <c r="N128" s="286">
        <f>SUM(N125:N127)</f>
        <v>1703.8200000000002</v>
      </c>
      <c r="O128" s="284">
        <f t="shared" si="13"/>
        <v>1801.7400000000002</v>
      </c>
      <c r="P128" s="395">
        <f t="shared" si="14"/>
        <v>1821.0072670380002</v>
      </c>
      <c r="Q128" s="286"/>
      <c r="R128" s="391"/>
      <c r="S128" s="391"/>
      <c r="T128" s="391"/>
      <c r="U128" s="390"/>
      <c r="V128" s="390"/>
      <c r="W128" s="390"/>
      <c r="X128" s="390"/>
      <c r="Y128" s="390"/>
      <c r="Z128" s="390"/>
      <c r="AA128" s="390"/>
      <c r="AB128" s="390"/>
      <c r="AC128" s="390"/>
      <c r="AD128" s="390"/>
      <c r="AE128" s="390"/>
      <c r="AF128" s="390"/>
      <c r="AG128" s="390"/>
      <c r="AH128" s="390"/>
      <c r="AI128" s="390"/>
      <c r="AJ128" s="390"/>
      <c r="AK128" s="390"/>
      <c r="AL128" s="390"/>
      <c r="AM128" s="390"/>
      <c r="AN128" s="390"/>
      <c r="AO128" s="390"/>
      <c r="AP128" s="390"/>
      <c r="AQ128" s="390"/>
      <c r="AR128" s="390"/>
      <c r="AS128" s="390"/>
      <c r="AT128" s="390"/>
      <c r="AU128" s="390"/>
      <c r="AV128" s="390"/>
      <c r="AW128" s="390"/>
      <c r="AX128" s="390"/>
      <c r="AY128" s="390"/>
      <c r="AZ128" s="390"/>
      <c r="BA128" s="390"/>
      <c r="BB128" s="390"/>
      <c r="BC128" s="390"/>
      <c r="BD128" s="390"/>
      <c r="BE128" s="390"/>
      <c r="BF128" s="390"/>
      <c r="BG128" s="390"/>
      <c r="BH128" s="390"/>
      <c r="BI128" s="390"/>
      <c r="BJ128" s="390"/>
      <c r="BK128" s="390"/>
      <c r="BL128" s="390"/>
      <c r="BM128" s="390"/>
      <c r="BN128" s="390"/>
      <c r="BO128" s="390"/>
      <c r="BP128" s="390"/>
      <c r="BQ128" s="390"/>
      <c r="BR128" s="390"/>
      <c r="BS128" s="390"/>
      <c r="BT128" s="390"/>
      <c r="BU128" s="390"/>
      <c r="BV128" s="390"/>
      <c r="BW128" s="390"/>
      <c r="BX128" s="390"/>
      <c r="BY128" s="390"/>
      <c r="BZ128" s="390"/>
      <c r="CA128" s="390"/>
      <c r="CB128" s="390"/>
      <c r="CC128" s="390"/>
      <c r="CD128" s="390"/>
      <c r="CE128" s="390"/>
      <c r="CF128" s="390"/>
      <c r="CG128" s="390"/>
      <c r="CH128" s="390"/>
      <c r="CI128" s="390"/>
      <c r="CJ128" s="390"/>
      <c r="CK128" s="390"/>
      <c r="CL128" s="390"/>
      <c r="CM128" s="390"/>
      <c r="CN128" s="390"/>
      <c r="CO128" s="390"/>
      <c r="CP128" s="390"/>
      <c r="CQ128" s="390"/>
      <c r="CR128" s="390"/>
      <c r="CS128" s="390"/>
      <c r="CT128" s="390"/>
      <c r="CU128" s="390"/>
      <c r="CV128" s="390"/>
      <c r="CW128" s="390"/>
      <c r="CX128" s="390"/>
      <c r="CY128" s="390"/>
      <c r="CZ128" s="390"/>
      <c r="DA128" s="390"/>
      <c r="DB128" s="390"/>
      <c r="DC128" s="390"/>
      <c r="DD128" s="390"/>
      <c r="DE128" s="390"/>
      <c r="DF128" s="390"/>
      <c r="DG128" s="390"/>
      <c r="DH128" s="390"/>
      <c r="GN128" s="245"/>
    </row>
    <row r="129" spans="1:196" ht="15.75" thickBot="1" x14ac:dyDescent="0.3">
      <c r="A129" s="193" t="s">
        <v>34</v>
      </c>
      <c r="B129" s="193">
        <v>32</v>
      </c>
      <c r="C129" s="193">
        <v>109.36</v>
      </c>
      <c r="D129" s="193">
        <v>1260</v>
      </c>
      <c r="E129" s="193">
        <v>328.86</v>
      </c>
      <c r="F129" s="193">
        <v>540</v>
      </c>
      <c r="G129" s="193">
        <v>114.12</v>
      </c>
      <c r="H129" s="292">
        <f>F129+G129</f>
        <v>654.12</v>
      </c>
      <c r="I129" s="381">
        <v>119.35</v>
      </c>
      <c r="J129" s="193">
        <v>12.54</v>
      </c>
      <c r="K129" s="293">
        <f t="shared" si="11"/>
        <v>3138.3499999999995</v>
      </c>
      <c r="L129" s="2">
        <f t="shared" si="12"/>
        <v>4967.4258860749987</v>
      </c>
      <c r="M129" s="193">
        <v>42.75</v>
      </c>
      <c r="N129" s="193">
        <v>835.2</v>
      </c>
      <c r="O129" s="284">
        <f t="shared" si="13"/>
        <v>877.95</v>
      </c>
      <c r="P129" s="366">
        <f t="shared" si="14"/>
        <v>887.33853391500008</v>
      </c>
      <c r="Q129" s="193">
        <v>32</v>
      </c>
      <c r="R129" s="9"/>
      <c r="S129" s="9"/>
      <c r="T129" s="9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384"/>
    </row>
    <row r="130" spans="1:196" x14ac:dyDescent="0.25">
      <c r="A130" s="371" t="s">
        <v>35</v>
      </c>
      <c r="B130" s="161"/>
      <c r="C130" s="161">
        <v>108.42</v>
      </c>
      <c r="D130" s="161">
        <v>0</v>
      </c>
      <c r="E130" s="161">
        <v>341.33</v>
      </c>
      <c r="F130" s="161">
        <v>464.28</v>
      </c>
      <c r="G130" s="161">
        <v>50.04</v>
      </c>
      <c r="H130" s="283">
        <f>F130+G130</f>
        <v>514.31999999999994</v>
      </c>
      <c r="I130" s="161">
        <v>95.23</v>
      </c>
      <c r="J130" s="161">
        <v>14.4</v>
      </c>
      <c r="K130" s="2">
        <f t="shared" si="11"/>
        <v>1588.02</v>
      </c>
      <c r="L130" s="2">
        <f t="shared" si="12"/>
        <v>2513.5410822899998</v>
      </c>
      <c r="M130" s="161">
        <v>0</v>
      </c>
      <c r="N130" s="193">
        <v>835.2</v>
      </c>
      <c r="O130" s="284">
        <f t="shared" si="13"/>
        <v>835.2</v>
      </c>
      <c r="P130" s="366">
        <f t="shared" si="14"/>
        <v>844.13137824000012</v>
      </c>
      <c r="Q130" s="161"/>
      <c r="R130" s="9"/>
      <c r="S130" s="9"/>
      <c r="T130" s="9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384"/>
    </row>
    <row r="131" spans="1:196" ht="15.75" thickBot="1" x14ac:dyDescent="0.3">
      <c r="A131" s="210" t="s">
        <v>36</v>
      </c>
      <c r="B131" s="210"/>
      <c r="C131" s="210">
        <v>108.42</v>
      </c>
      <c r="D131" s="210">
        <v>1260</v>
      </c>
      <c r="E131" s="210">
        <v>308.14999999999998</v>
      </c>
      <c r="F131" s="210">
        <v>449.26</v>
      </c>
      <c r="G131" s="210">
        <v>27</v>
      </c>
      <c r="H131" s="301">
        <f>F131+G131</f>
        <v>476.26</v>
      </c>
      <c r="I131" s="210">
        <v>72.08</v>
      </c>
      <c r="J131" s="210">
        <v>11.25</v>
      </c>
      <c r="K131" s="302">
        <f t="shared" si="11"/>
        <v>2712.42</v>
      </c>
      <c r="L131" s="2">
        <f t="shared" si="12"/>
        <v>4293.2577060900003</v>
      </c>
      <c r="M131" s="210">
        <v>101.25</v>
      </c>
      <c r="N131" s="303">
        <v>835.2</v>
      </c>
      <c r="O131" s="284">
        <f t="shared" si="13"/>
        <v>936.45</v>
      </c>
      <c r="P131" s="366">
        <f t="shared" si="14"/>
        <v>946.46411536500011</v>
      </c>
      <c r="Q131" s="210"/>
      <c r="R131" s="9"/>
      <c r="S131" s="9"/>
      <c r="T131" s="9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384"/>
    </row>
    <row r="132" spans="1:196" s="267" customFormat="1" ht="15.75" thickBot="1" x14ac:dyDescent="0.3">
      <c r="A132" s="285"/>
      <c r="B132" s="286"/>
      <c r="C132" s="300">
        <f t="shared" ref="C132" si="17">SUM(C129:C131)</f>
        <v>326.2</v>
      </c>
      <c r="D132" s="286">
        <f>SUM(D129:D131)</f>
        <v>2520</v>
      </c>
      <c r="E132" s="286">
        <f>SUM(E129:E131)</f>
        <v>978.34</v>
      </c>
      <c r="F132" s="286"/>
      <c r="G132" s="286"/>
      <c r="H132" s="288">
        <f t="shared" ref="H132:N132" si="18">SUM(H129:H131)</f>
        <v>1644.7</v>
      </c>
      <c r="I132" s="286">
        <f t="shared" si="18"/>
        <v>286.65999999999997</v>
      </c>
      <c r="J132" s="295">
        <f t="shared" si="18"/>
        <v>38.19</v>
      </c>
      <c r="K132" s="289">
        <f t="shared" si="11"/>
        <v>5794.0899999999992</v>
      </c>
      <c r="L132" s="394">
        <f t="shared" si="12"/>
        <v>9170.9696663049981</v>
      </c>
      <c r="M132" s="286">
        <f t="shared" si="18"/>
        <v>144</v>
      </c>
      <c r="N132" s="286">
        <f t="shared" si="18"/>
        <v>2505.6000000000004</v>
      </c>
      <c r="O132" s="284">
        <f t="shared" si="13"/>
        <v>2649.6000000000004</v>
      </c>
      <c r="P132" s="395">
        <f t="shared" si="14"/>
        <v>2677.9340275200007</v>
      </c>
      <c r="Q132" s="286"/>
      <c r="R132" s="391"/>
      <c r="S132" s="391"/>
      <c r="T132" s="391"/>
      <c r="U132" s="390"/>
      <c r="V132" s="390"/>
      <c r="W132" s="390"/>
      <c r="X132" s="390"/>
      <c r="Y132" s="390"/>
      <c r="Z132" s="390"/>
      <c r="AA132" s="390"/>
      <c r="AB132" s="390"/>
      <c r="AC132" s="390"/>
      <c r="AD132" s="390"/>
      <c r="AE132" s="390"/>
      <c r="AF132" s="390"/>
      <c r="AG132" s="390"/>
      <c r="AH132" s="390"/>
      <c r="AI132" s="390"/>
      <c r="AJ132" s="390"/>
      <c r="AK132" s="390"/>
      <c r="AL132" s="390"/>
      <c r="AM132" s="390"/>
      <c r="AN132" s="390"/>
      <c r="AO132" s="390"/>
      <c r="AP132" s="390"/>
      <c r="AQ132" s="390"/>
      <c r="AR132" s="390"/>
      <c r="AS132" s="390"/>
      <c r="AT132" s="390"/>
      <c r="AU132" s="390"/>
      <c r="AV132" s="390"/>
      <c r="AW132" s="390"/>
      <c r="AX132" s="390"/>
      <c r="AY132" s="390"/>
      <c r="AZ132" s="390"/>
      <c r="BA132" s="390"/>
      <c r="BB132" s="390"/>
      <c r="BC132" s="390"/>
      <c r="BD132" s="390"/>
      <c r="BE132" s="390"/>
      <c r="BF132" s="390"/>
      <c r="BG132" s="390"/>
      <c r="BH132" s="390"/>
      <c r="BI132" s="390"/>
      <c r="BJ132" s="390"/>
      <c r="BK132" s="390"/>
      <c r="BL132" s="390"/>
      <c r="BM132" s="390"/>
      <c r="BN132" s="390"/>
      <c r="BO132" s="390"/>
      <c r="BP132" s="390"/>
      <c r="BQ132" s="390"/>
      <c r="BR132" s="390"/>
      <c r="BS132" s="390"/>
      <c r="BT132" s="390"/>
      <c r="BU132" s="390"/>
      <c r="BV132" s="390"/>
      <c r="BW132" s="390"/>
      <c r="BX132" s="390"/>
      <c r="BY132" s="390"/>
      <c r="BZ132" s="390"/>
      <c r="CA132" s="390"/>
      <c r="CB132" s="390"/>
      <c r="CC132" s="390"/>
      <c r="CD132" s="390"/>
      <c r="CE132" s="390"/>
      <c r="CF132" s="390"/>
      <c r="CG132" s="390"/>
      <c r="CH132" s="390"/>
      <c r="CI132" s="390"/>
      <c r="CJ132" s="390"/>
      <c r="CK132" s="390"/>
      <c r="CL132" s="390"/>
      <c r="CM132" s="390"/>
      <c r="CN132" s="390"/>
      <c r="CO132" s="390"/>
      <c r="CP132" s="390"/>
      <c r="CQ132" s="390"/>
      <c r="CR132" s="390"/>
      <c r="CS132" s="390"/>
      <c r="CT132" s="390"/>
      <c r="CU132" s="390"/>
      <c r="CV132" s="390"/>
      <c r="CW132" s="390"/>
      <c r="CX132" s="390"/>
      <c r="CY132" s="390"/>
      <c r="CZ132" s="390"/>
      <c r="DA132" s="390"/>
      <c r="DB132" s="390"/>
      <c r="DC132" s="390"/>
      <c r="DD132" s="390"/>
      <c r="DE132" s="390"/>
      <c r="DF132" s="390"/>
      <c r="DG132" s="390"/>
      <c r="DH132" s="390"/>
      <c r="GN132" s="245"/>
    </row>
    <row r="133" spans="1:196" x14ac:dyDescent="0.25">
      <c r="A133" s="193" t="s">
        <v>34</v>
      </c>
      <c r="B133" s="193">
        <v>33</v>
      </c>
      <c r="C133" s="193">
        <v>109.36</v>
      </c>
      <c r="D133" s="193">
        <v>1268.4000000000001</v>
      </c>
      <c r="E133" s="193">
        <v>116.81</v>
      </c>
      <c r="F133" s="193">
        <v>205.82</v>
      </c>
      <c r="G133" s="193">
        <v>114.88</v>
      </c>
      <c r="H133" s="292">
        <f>F133+G133</f>
        <v>320.7</v>
      </c>
      <c r="I133" s="193">
        <v>238.52</v>
      </c>
      <c r="J133" s="193">
        <v>12.63</v>
      </c>
      <c r="K133" s="293">
        <f t="shared" si="11"/>
        <v>2387.12</v>
      </c>
      <c r="L133" s="2">
        <f t="shared" si="12"/>
        <v>3778.3681492399996</v>
      </c>
      <c r="M133" s="193">
        <v>43.04</v>
      </c>
      <c r="N133" s="193">
        <v>840.77</v>
      </c>
      <c r="O133" s="284">
        <f t="shared" si="13"/>
        <v>883.81</v>
      </c>
      <c r="P133" s="366">
        <f t="shared" si="14"/>
        <v>893.26119899699995</v>
      </c>
      <c r="Q133" s="193">
        <v>33</v>
      </c>
      <c r="R133" s="9"/>
      <c r="S133" s="9"/>
      <c r="T133" s="9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384"/>
    </row>
    <row r="134" spans="1:196" s="375" customFormat="1" x14ac:dyDescent="0.25">
      <c r="A134" s="371" t="s">
        <v>35</v>
      </c>
      <c r="B134" s="371"/>
      <c r="C134" s="371">
        <v>108.42</v>
      </c>
      <c r="D134" s="371">
        <v>0</v>
      </c>
      <c r="E134" s="371">
        <v>130.62</v>
      </c>
      <c r="F134" s="371">
        <v>192.23</v>
      </c>
      <c r="G134" s="371">
        <v>50.37</v>
      </c>
      <c r="H134" s="367">
        <f>F134+G134</f>
        <v>242.6</v>
      </c>
      <c r="I134" s="371">
        <v>131.06</v>
      </c>
      <c r="J134" s="371">
        <v>14.5</v>
      </c>
      <c r="K134" s="2">
        <f t="shared" ref="K134:K197" si="19">C134+D134+E134+F134+G134+H134+I134+J134</f>
        <v>869.8</v>
      </c>
      <c r="L134" s="2">
        <f t="shared" ref="L134:L197" si="20">K134*1.5828145</f>
        <v>1376.7320520999999</v>
      </c>
      <c r="M134" s="371">
        <v>0</v>
      </c>
      <c r="N134" s="369">
        <v>840.77</v>
      </c>
      <c r="O134" s="284">
        <f t="shared" ref="O134:O197" si="21">M134+N134</f>
        <v>840.77</v>
      </c>
      <c r="P134" s="366">
        <f t="shared" ref="P134:P197" si="22">O134*1.0106937</f>
        <v>849.76094214900002</v>
      </c>
      <c r="Q134" s="371"/>
      <c r="R134" s="377"/>
      <c r="S134" s="377"/>
      <c r="T134" s="377"/>
      <c r="U134" s="385"/>
      <c r="V134" s="385"/>
      <c r="W134" s="385"/>
      <c r="X134" s="385"/>
      <c r="Y134" s="385"/>
      <c r="Z134" s="385"/>
      <c r="AA134" s="385"/>
      <c r="AB134" s="385"/>
      <c r="AC134" s="385"/>
      <c r="AD134" s="385"/>
      <c r="AE134" s="385"/>
      <c r="AF134" s="385"/>
      <c r="AG134" s="385"/>
      <c r="AH134" s="385"/>
      <c r="AI134" s="385"/>
      <c r="AJ134" s="385"/>
      <c r="AK134" s="385"/>
      <c r="AL134" s="385"/>
      <c r="AM134" s="385"/>
      <c r="AN134" s="385"/>
      <c r="AO134" s="385"/>
      <c r="AP134" s="385"/>
      <c r="AQ134" s="385"/>
      <c r="AR134" s="385"/>
      <c r="AS134" s="385"/>
      <c r="AT134" s="385"/>
      <c r="AU134" s="385"/>
      <c r="AV134" s="385"/>
      <c r="AW134" s="385"/>
      <c r="AX134" s="385"/>
      <c r="AY134" s="385"/>
      <c r="AZ134" s="385"/>
      <c r="BA134" s="385"/>
      <c r="BB134" s="385"/>
      <c r="BC134" s="385"/>
      <c r="BD134" s="385"/>
      <c r="BE134" s="385"/>
      <c r="BF134" s="385"/>
      <c r="BG134" s="385"/>
      <c r="BH134" s="385"/>
      <c r="BI134" s="385"/>
      <c r="BJ134" s="385"/>
      <c r="BK134" s="385"/>
      <c r="BL134" s="385"/>
      <c r="BM134" s="385"/>
      <c r="BN134" s="385"/>
      <c r="BO134" s="385"/>
      <c r="BP134" s="385"/>
      <c r="BQ134" s="385"/>
      <c r="BR134" s="385"/>
      <c r="BS134" s="385"/>
      <c r="BT134" s="385"/>
      <c r="BU134" s="385"/>
      <c r="BV134" s="385"/>
      <c r="BW134" s="385"/>
      <c r="BX134" s="385"/>
      <c r="BY134" s="385"/>
      <c r="BZ134" s="385"/>
      <c r="CA134" s="385"/>
      <c r="CB134" s="385"/>
      <c r="CC134" s="385"/>
      <c r="CD134" s="385"/>
      <c r="CE134" s="385"/>
      <c r="CF134" s="385"/>
      <c r="CG134" s="385"/>
      <c r="CH134" s="385"/>
      <c r="CI134" s="385"/>
      <c r="CJ134" s="385"/>
      <c r="CK134" s="385"/>
      <c r="CL134" s="385"/>
      <c r="CM134" s="385"/>
      <c r="CN134" s="385"/>
      <c r="CO134" s="385"/>
      <c r="CP134" s="385"/>
      <c r="CQ134" s="385"/>
      <c r="CR134" s="385"/>
      <c r="CS134" s="385"/>
      <c r="CT134" s="385"/>
      <c r="CU134" s="385"/>
      <c r="CV134" s="385"/>
      <c r="CW134" s="385"/>
      <c r="CX134" s="385"/>
      <c r="CY134" s="385"/>
      <c r="CZ134" s="385"/>
      <c r="DA134" s="385"/>
      <c r="DB134" s="385"/>
      <c r="DC134" s="385"/>
      <c r="DD134" s="385"/>
      <c r="DE134" s="385"/>
      <c r="DF134" s="385"/>
      <c r="DG134" s="385"/>
      <c r="DH134" s="385"/>
      <c r="DI134" s="385"/>
      <c r="DJ134" s="385"/>
      <c r="DK134" s="385"/>
      <c r="DL134" s="385"/>
      <c r="DM134" s="385"/>
      <c r="DN134" s="385"/>
      <c r="DO134" s="385"/>
      <c r="DP134" s="385"/>
      <c r="DQ134" s="385"/>
      <c r="DR134" s="385"/>
      <c r="DS134" s="385"/>
      <c r="DT134" s="385"/>
      <c r="DU134" s="385"/>
      <c r="DV134" s="385"/>
      <c r="DW134" s="385"/>
      <c r="DX134" s="385"/>
      <c r="DY134" s="385"/>
      <c r="DZ134" s="385"/>
      <c r="EA134" s="385"/>
      <c r="EB134" s="385"/>
      <c r="EC134" s="385"/>
      <c r="ED134" s="385"/>
      <c r="EE134" s="385"/>
      <c r="EF134" s="385"/>
      <c r="EG134" s="385"/>
      <c r="EH134" s="385"/>
      <c r="EI134" s="385"/>
      <c r="EJ134" s="385"/>
      <c r="EK134" s="385"/>
      <c r="EL134" s="385"/>
      <c r="EM134" s="385"/>
      <c r="EN134" s="385"/>
      <c r="EO134" s="385"/>
      <c r="EP134" s="385"/>
      <c r="EQ134" s="385"/>
      <c r="ER134" s="385"/>
      <c r="ES134" s="385"/>
      <c r="ET134" s="385"/>
      <c r="EU134" s="385"/>
      <c r="EV134" s="385"/>
      <c r="EW134" s="385"/>
      <c r="EX134" s="385"/>
      <c r="EY134" s="385"/>
      <c r="EZ134" s="385"/>
      <c r="FA134" s="385"/>
      <c r="FB134" s="385"/>
      <c r="FC134" s="385"/>
      <c r="FD134" s="385"/>
      <c r="FE134" s="385"/>
      <c r="FF134" s="385"/>
      <c r="FG134" s="385"/>
      <c r="FH134" s="385"/>
      <c r="FI134" s="385"/>
      <c r="FJ134" s="385"/>
      <c r="FK134" s="385"/>
      <c r="FL134" s="385"/>
      <c r="FM134" s="385"/>
      <c r="FN134" s="385"/>
      <c r="FO134" s="385"/>
      <c r="FP134" s="385"/>
      <c r="FQ134" s="385"/>
      <c r="FR134" s="385"/>
      <c r="FS134" s="385"/>
      <c r="FT134" s="385"/>
      <c r="FU134" s="385"/>
      <c r="FV134" s="385"/>
      <c r="FW134" s="385"/>
      <c r="FX134" s="385"/>
      <c r="FY134" s="385"/>
      <c r="FZ134" s="385"/>
      <c r="GA134" s="385"/>
      <c r="GB134" s="385"/>
      <c r="GC134" s="385"/>
      <c r="GD134" s="385"/>
      <c r="GE134" s="385"/>
      <c r="GF134" s="385"/>
      <c r="GG134" s="385"/>
      <c r="GH134" s="385"/>
      <c r="GI134" s="385"/>
      <c r="GJ134" s="385"/>
      <c r="GK134" s="385"/>
      <c r="GL134" s="385"/>
      <c r="GM134" s="385"/>
      <c r="GN134" s="386"/>
    </row>
    <row r="135" spans="1:196" ht="15.75" thickBot="1" x14ac:dyDescent="0.3">
      <c r="A135" s="210" t="s">
        <v>36</v>
      </c>
      <c r="B135" s="210"/>
      <c r="C135" s="210">
        <v>108.42</v>
      </c>
      <c r="D135" s="210">
        <v>1268.4000000000001</v>
      </c>
      <c r="E135" s="210">
        <v>138.97</v>
      </c>
      <c r="F135" s="210">
        <v>218.82</v>
      </c>
      <c r="G135" s="210">
        <v>27.18</v>
      </c>
      <c r="H135" s="301">
        <f>F135+G135</f>
        <v>246</v>
      </c>
      <c r="I135" s="210">
        <v>184.35</v>
      </c>
      <c r="J135" s="210">
        <v>11.33</v>
      </c>
      <c r="K135" s="302">
        <f t="shared" si="19"/>
        <v>2203.4700000000003</v>
      </c>
      <c r="L135" s="2">
        <f t="shared" si="20"/>
        <v>3487.6842663150005</v>
      </c>
      <c r="M135" s="210">
        <v>101.93</v>
      </c>
      <c r="N135" s="303">
        <v>840.77</v>
      </c>
      <c r="O135" s="284">
        <f t="shared" si="21"/>
        <v>942.7</v>
      </c>
      <c r="P135" s="366">
        <f t="shared" si="22"/>
        <v>952.78095099000006</v>
      </c>
      <c r="Q135" s="210"/>
      <c r="R135" s="9"/>
      <c r="S135" s="9"/>
      <c r="T135" s="9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384"/>
    </row>
    <row r="136" spans="1:196" s="267" customFormat="1" ht="15.75" thickBot="1" x14ac:dyDescent="0.3">
      <c r="A136" s="285"/>
      <c r="B136" s="286"/>
      <c r="C136" s="300">
        <f>SUM(C133:C135)</f>
        <v>326.2</v>
      </c>
      <c r="D136" s="286">
        <f>SUM(D133:D135)</f>
        <v>2536.8000000000002</v>
      </c>
      <c r="E136" s="286">
        <f>SUM(E133:E135)</f>
        <v>386.4</v>
      </c>
      <c r="F136" s="286"/>
      <c r="G136" s="286"/>
      <c r="H136" s="288">
        <f>SUM(H133:H135)</f>
        <v>809.3</v>
      </c>
      <c r="I136" s="286">
        <f>SUM(I133:I135)</f>
        <v>553.93000000000006</v>
      </c>
      <c r="J136" s="295">
        <f>SUM(J133:J135)</f>
        <v>38.46</v>
      </c>
      <c r="K136" s="289">
        <f t="shared" si="19"/>
        <v>4651.09</v>
      </c>
      <c r="L136" s="394">
        <f t="shared" si="20"/>
        <v>7361.8126928050006</v>
      </c>
      <c r="M136" s="295">
        <f>SUM(M133:M135)</f>
        <v>144.97</v>
      </c>
      <c r="N136" s="315">
        <f>SUM(N133:N135)</f>
        <v>2522.31</v>
      </c>
      <c r="O136" s="284">
        <f t="shared" si="21"/>
        <v>2667.2799999999997</v>
      </c>
      <c r="P136" s="395">
        <f t="shared" si="22"/>
        <v>2695.803092136</v>
      </c>
      <c r="Q136" s="286"/>
      <c r="R136" s="391"/>
      <c r="S136" s="391"/>
      <c r="T136" s="391"/>
      <c r="U136" s="390"/>
      <c r="V136" s="390"/>
      <c r="W136" s="390"/>
      <c r="X136" s="390"/>
      <c r="Y136" s="390"/>
      <c r="Z136" s="390"/>
      <c r="AA136" s="390"/>
      <c r="AB136" s="390"/>
      <c r="AC136" s="390"/>
      <c r="AD136" s="390"/>
      <c r="AE136" s="390"/>
      <c r="AF136" s="390"/>
      <c r="AG136" s="390"/>
      <c r="AH136" s="390"/>
      <c r="AI136" s="390"/>
      <c r="AJ136" s="390"/>
      <c r="AK136" s="390"/>
      <c r="AL136" s="390"/>
      <c r="AM136" s="390"/>
      <c r="AN136" s="390"/>
      <c r="AO136" s="390"/>
      <c r="AP136" s="390"/>
      <c r="AQ136" s="390"/>
      <c r="AR136" s="390"/>
      <c r="AS136" s="390"/>
      <c r="AT136" s="390"/>
      <c r="AU136" s="390"/>
      <c r="AV136" s="390"/>
      <c r="AW136" s="390"/>
      <c r="AX136" s="390"/>
      <c r="AY136" s="390"/>
      <c r="AZ136" s="390"/>
      <c r="BA136" s="390"/>
      <c r="BB136" s="390"/>
      <c r="BC136" s="390"/>
      <c r="BD136" s="390"/>
      <c r="BE136" s="390"/>
      <c r="BF136" s="390"/>
      <c r="BG136" s="390"/>
      <c r="BH136" s="390"/>
      <c r="BI136" s="390"/>
      <c r="BJ136" s="390"/>
      <c r="BK136" s="390"/>
      <c r="BL136" s="390"/>
      <c r="BM136" s="390"/>
      <c r="BN136" s="390"/>
      <c r="BO136" s="390"/>
      <c r="BP136" s="390"/>
      <c r="BQ136" s="390"/>
      <c r="BR136" s="390"/>
      <c r="BS136" s="390"/>
      <c r="BT136" s="390"/>
      <c r="BU136" s="390"/>
      <c r="BV136" s="390"/>
      <c r="BW136" s="390"/>
      <c r="BX136" s="390"/>
      <c r="BY136" s="390"/>
      <c r="BZ136" s="390"/>
      <c r="CA136" s="390"/>
      <c r="CB136" s="390"/>
      <c r="CC136" s="390"/>
      <c r="CD136" s="390"/>
      <c r="CE136" s="390"/>
      <c r="CF136" s="390"/>
      <c r="CG136" s="390"/>
      <c r="CH136" s="390"/>
      <c r="CI136" s="390"/>
      <c r="CJ136" s="390"/>
      <c r="CK136" s="390"/>
      <c r="CL136" s="390"/>
      <c r="CM136" s="390"/>
      <c r="CN136" s="390"/>
      <c r="CO136" s="390"/>
      <c r="CP136" s="390"/>
      <c r="CQ136" s="390"/>
      <c r="CR136" s="390"/>
      <c r="CS136" s="390"/>
      <c r="CT136" s="390"/>
      <c r="CU136" s="390"/>
      <c r="CV136" s="390"/>
      <c r="CW136" s="390"/>
      <c r="CX136" s="390"/>
      <c r="CY136" s="390"/>
      <c r="CZ136" s="390"/>
      <c r="DA136" s="390"/>
      <c r="DB136" s="390"/>
      <c r="DC136" s="390"/>
      <c r="DD136" s="390"/>
      <c r="DE136" s="390"/>
      <c r="DF136" s="390"/>
      <c r="DG136" s="390"/>
      <c r="DH136" s="390"/>
      <c r="GN136" s="245"/>
    </row>
    <row r="137" spans="1:196" x14ac:dyDescent="0.25">
      <c r="A137" s="193" t="s">
        <v>34</v>
      </c>
      <c r="B137" s="193">
        <v>34</v>
      </c>
      <c r="C137" s="193">
        <v>109.36</v>
      </c>
      <c r="D137" s="193">
        <v>842.8</v>
      </c>
      <c r="E137" s="193">
        <v>23.2</v>
      </c>
      <c r="F137" s="193">
        <v>164.01</v>
      </c>
      <c r="G137" s="193">
        <v>76.33</v>
      </c>
      <c r="H137" s="292">
        <f>F137+G137</f>
        <v>240.33999999999997</v>
      </c>
      <c r="I137" s="193">
        <v>49.8</v>
      </c>
      <c r="J137" s="193">
        <v>8.39</v>
      </c>
      <c r="K137" s="293">
        <f t="shared" si="19"/>
        <v>1514.2299999999998</v>
      </c>
      <c r="L137" s="2">
        <f t="shared" si="20"/>
        <v>2396.7452003349995</v>
      </c>
      <c r="M137" s="193">
        <v>28.6</v>
      </c>
      <c r="N137" s="193">
        <v>558.66</v>
      </c>
      <c r="O137" s="284">
        <f t="shared" si="21"/>
        <v>587.26</v>
      </c>
      <c r="P137" s="366">
        <f t="shared" si="22"/>
        <v>593.53998226199997</v>
      </c>
      <c r="Q137" s="193">
        <v>34</v>
      </c>
      <c r="R137" s="9"/>
      <c r="S137" s="9"/>
      <c r="T137" s="9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384"/>
    </row>
    <row r="138" spans="1:196" s="375" customFormat="1" x14ac:dyDescent="0.25">
      <c r="A138" s="371" t="s">
        <v>35</v>
      </c>
      <c r="B138" s="371"/>
      <c r="C138" s="371">
        <v>108.42</v>
      </c>
      <c r="D138" s="371">
        <v>0</v>
      </c>
      <c r="E138" s="371">
        <v>27.26</v>
      </c>
      <c r="F138" s="371">
        <v>175.07</v>
      </c>
      <c r="G138" s="371">
        <v>33.47</v>
      </c>
      <c r="H138" s="367">
        <f>F138+G138</f>
        <v>208.54</v>
      </c>
      <c r="I138" s="371">
        <v>73.39</v>
      </c>
      <c r="J138" s="371">
        <v>9.6300000000000008</v>
      </c>
      <c r="K138" s="2">
        <f t="shared" si="19"/>
        <v>635.78</v>
      </c>
      <c r="L138" s="2">
        <f t="shared" si="20"/>
        <v>1006.32180281</v>
      </c>
      <c r="M138" s="371">
        <v>0</v>
      </c>
      <c r="N138" s="369">
        <v>558.66</v>
      </c>
      <c r="O138" s="284">
        <f t="shared" si="21"/>
        <v>558.66</v>
      </c>
      <c r="P138" s="366">
        <f t="shared" si="22"/>
        <v>564.63414244199998</v>
      </c>
      <c r="Q138" s="371"/>
      <c r="R138" s="377"/>
      <c r="S138" s="377"/>
      <c r="T138" s="377"/>
      <c r="U138" s="385"/>
      <c r="V138" s="385"/>
      <c r="W138" s="385"/>
      <c r="X138" s="385"/>
      <c r="Y138" s="385"/>
      <c r="Z138" s="385"/>
      <c r="AA138" s="385"/>
      <c r="AB138" s="385"/>
      <c r="AC138" s="385"/>
      <c r="AD138" s="385"/>
      <c r="AE138" s="385"/>
      <c r="AF138" s="385"/>
      <c r="AG138" s="385"/>
      <c r="AH138" s="385"/>
      <c r="AI138" s="385"/>
      <c r="AJ138" s="385"/>
      <c r="AK138" s="385"/>
      <c r="AL138" s="385"/>
      <c r="AM138" s="385"/>
      <c r="AN138" s="385"/>
      <c r="AO138" s="385"/>
      <c r="AP138" s="385"/>
      <c r="AQ138" s="385"/>
      <c r="AR138" s="385"/>
      <c r="AS138" s="385"/>
      <c r="AT138" s="385"/>
      <c r="AU138" s="385"/>
      <c r="AV138" s="385"/>
      <c r="AW138" s="385"/>
      <c r="AX138" s="385"/>
      <c r="AY138" s="385"/>
      <c r="AZ138" s="385"/>
      <c r="BA138" s="385"/>
      <c r="BB138" s="385"/>
      <c r="BC138" s="385"/>
      <c r="BD138" s="385"/>
      <c r="BE138" s="385"/>
      <c r="BF138" s="385"/>
      <c r="BG138" s="385"/>
      <c r="BH138" s="385"/>
      <c r="BI138" s="385"/>
      <c r="BJ138" s="385"/>
      <c r="BK138" s="385"/>
      <c r="BL138" s="385"/>
      <c r="BM138" s="385"/>
      <c r="BN138" s="385"/>
      <c r="BO138" s="385"/>
      <c r="BP138" s="385"/>
      <c r="BQ138" s="385"/>
      <c r="BR138" s="385"/>
      <c r="BS138" s="385"/>
      <c r="BT138" s="385"/>
      <c r="BU138" s="385"/>
      <c r="BV138" s="385"/>
      <c r="BW138" s="385"/>
      <c r="BX138" s="385"/>
      <c r="BY138" s="385"/>
      <c r="BZ138" s="385"/>
      <c r="CA138" s="385"/>
      <c r="CB138" s="385"/>
      <c r="CC138" s="385"/>
      <c r="CD138" s="385"/>
      <c r="CE138" s="385"/>
      <c r="CF138" s="385"/>
      <c r="CG138" s="385"/>
      <c r="CH138" s="385"/>
      <c r="CI138" s="385"/>
      <c r="CJ138" s="385"/>
      <c r="CK138" s="385"/>
      <c r="CL138" s="385"/>
      <c r="CM138" s="385"/>
      <c r="CN138" s="385"/>
      <c r="CO138" s="385"/>
      <c r="CP138" s="385"/>
      <c r="CQ138" s="385"/>
      <c r="CR138" s="385"/>
      <c r="CS138" s="385"/>
      <c r="CT138" s="385"/>
      <c r="CU138" s="385"/>
      <c r="CV138" s="385"/>
      <c r="CW138" s="385"/>
      <c r="CX138" s="385"/>
      <c r="CY138" s="385"/>
      <c r="CZ138" s="385"/>
      <c r="DA138" s="385"/>
      <c r="DB138" s="385"/>
      <c r="DC138" s="385"/>
      <c r="DD138" s="385"/>
      <c r="DE138" s="385"/>
      <c r="DF138" s="385"/>
      <c r="DG138" s="385"/>
      <c r="DH138" s="385"/>
      <c r="DI138" s="385"/>
      <c r="DJ138" s="385"/>
      <c r="DK138" s="385"/>
      <c r="DL138" s="385"/>
      <c r="DM138" s="385"/>
      <c r="DN138" s="385"/>
      <c r="DO138" s="385"/>
      <c r="DP138" s="385"/>
      <c r="DQ138" s="385"/>
      <c r="DR138" s="385"/>
      <c r="DS138" s="385"/>
      <c r="DT138" s="385"/>
      <c r="DU138" s="385"/>
      <c r="DV138" s="385"/>
      <c r="DW138" s="385"/>
      <c r="DX138" s="385"/>
      <c r="DY138" s="385"/>
      <c r="DZ138" s="385"/>
      <c r="EA138" s="385"/>
      <c r="EB138" s="385"/>
      <c r="EC138" s="385"/>
      <c r="ED138" s="385"/>
      <c r="EE138" s="385"/>
      <c r="EF138" s="385"/>
      <c r="EG138" s="385"/>
      <c r="EH138" s="385"/>
      <c r="EI138" s="385"/>
      <c r="EJ138" s="385"/>
      <c r="EK138" s="385"/>
      <c r="EL138" s="385"/>
      <c r="EM138" s="385"/>
      <c r="EN138" s="385"/>
      <c r="EO138" s="385"/>
      <c r="EP138" s="385"/>
      <c r="EQ138" s="385"/>
      <c r="ER138" s="385"/>
      <c r="ES138" s="385"/>
      <c r="ET138" s="385"/>
      <c r="EU138" s="385"/>
      <c r="EV138" s="385"/>
      <c r="EW138" s="385"/>
      <c r="EX138" s="385"/>
      <c r="EY138" s="385"/>
      <c r="EZ138" s="385"/>
      <c r="FA138" s="385"/>
      <c r="FB138" s="385"/>
      <c r="FC138" s="385"/>
      <c r="FD138" s="385"/>
      <c r="FE138" s="385"/>
      <c r="FF138" s="385"/>
      <c r="FG138" s="385"/>
      <c r="FH138" s="385"/>
      <c r="FI138" s="385"/>
      <c r="FJ138" s="385"/>
      <c r="FK138" s="385"/>
      <c r="FL138" s="385"/>
      <c r="FM138" s="385"/>
      <c r="FN138" s="385"/>
      <c r="FO138" s="385"/>
      <c r="FP138" s="385"/>
      <c r="FQ138" s="385"/>
      <c r="FR138" s="385"/>
      <c r="FS138" s="385"/>
      <c r="FT138" s="385"/>
      <c r="FU138" s="385"/>
      <c r="FV138" s="385"/>
      <c r="FW138" s="385"/>
      <c r="FX138" s="385"/>
      <c r="FY138" s="385"/>
      <c r="FZ138" s="385"/>
      <c r="GA138" s="385"/>
      <c r="GB138" s="385"/>
      <c r="GC138" s="385"/>
      <c r="GD138" s="385"/>
      <c r="GE138" s="385"/>
      <c r="GF138" s="385"/>
      <c r="GG138" s="385"/>
      <c r="GH138" s="385"/>
      <c r="GI138" s="385"/>
      <c r="GJ138" s="385"/>
      <c r="GK138" s="385"/>
      <c r="GL138" s="385"/>
      <c r="GM138" s="385"/>
      <c r="GN138" s="386"/>
    </row>
    <row r="139" spans="1:196" ht="15.75" thickBot="1" x14ac:dyDescent="0.3">
      <c r="A139" s="210" t="s">
        <v>36</v>
      </c>
      <c r="B139" s="210"/>
      <c r="C139" s="210">
        <v>108.42</v>
      </c>
      <c r="D139" s="210">
        <v>842.8</v>
      </c>
      <c r="E139" s="210">
        <v>49.3</v>
      </c>
      <c r="F139" s="210">
        <v>225.26</v>
      </c>
      <c r="G139" s="210">
        <v>18.059999999999999</v>
      </c>
      <c r="H139" s="301">
        <f>F139+G139</f>
        <v>243.32</v>
      </c>
      <c r="I139" s="210">
        <v>77.760000000000005</v>
      </c>
      <c r="J139" s="210">
        <v>7.53</v>
      </c>
      <c r="K139" s="302">
        <f t="shared" si="19"/>
        <v>1572.4499999999996</v>
      </c>
      <c r="L139" s="2">
        <f t="shared" si="20"/>
        <v>2488.8966605249993</v>
      </c>
      <c r="M139" s="210">
        <v>67.73</v>
      </c>
      <c r="N139" s="210">
        <v>558.66</v>
      </c>
      <c r="O139" s="284">
        <f t="shared" si="21"/>
        <v>626.39</v>
      </c>
      <c r="P139" s="366">
        <f t="shared" si="22"/>
        <v>633.08842674300001</v>
      </c>
      <c r="Q139" s="210"/>
      <c r="R139" s="9"/>
      <c r="S139" s="9"/>
      <c r="T139" s="9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384"/>
    </row>
    <row r="140" spans="1:196" s="267" customFormat="1" ht="15.75" thickBot="1" x14ac:dyDescent="0.3">
      <c r="A140" s="285"/>
      <c r="B140" s="286"/>
      <c r="C140" s="300">
        <f>SUM(C137:C139)</f>
        <v>326.2</v>
      </c>
      <c r="D140" s="286">
        <f>SUM(D137:D139)</f>
        <v>1685.6</v>
      </c>
      <c r="E140" s="286">
        <f>SUM(E137:E139)</f>
        <v>99.759999999999991</v>
      </c>
      <c r="F140" s="286"/>
      <c r="G140" s="286"/>
      <c r="H140" s="288">
        <f>SUM(H137:H139)</f>
        <v>692.2</v>
      </c>
      <c r="I140" s="286">
        <f>SUM(I137:I139)</f>
        <v>200.95</v>
      </c>
      <c r="J140" s="295">
        <f>SUM(J137:J139)</f>
        <v>25.550000000000004</v>
      </c>
      <c r="K140" s="289">
        <f t="shared" si="19"/>
        <v>3030.26</v>
      </c>
      <c r="L140" s="394">
        <f t="shared" si="20"/>
        <v>4796.3394667700004</v>
      </c>
      <c r="M140" s="286">
        <f>SUM(M137:M139)</f>
        <v>96.330000000000013</v>
      </c>
      <c r="N140" s="286">
        <f>SUM(N137:N139)</f>
        <v>1675.98</v>
      </c>
      <c r="O140" s="284">
        <f t="shared" si="21"/>
        <v>1772.31</v>
      </c>
      <c r="P140" s="395">
        <f t="shared" si="22"/>
        <v>1791.2625514470001</v>
      </c>
      <c r="Q140" s="286"/>
      <c r="R140" s="391"/>
      <c r="S140" s="391"/>
      <c r="T140" s="391"/>
      <c r="U140" s="390"/>
      <c r="V140" s="390"/>
      <c r="W140" s="390"/>
      <c r="X140" s="390"/>
      <c r="Y140" s="390"/>
      <c r="Z140" s="390"/>
      <c r="AA140" s="390"/>
      <c r="AB140" s="390"/>
      <c r="AC140" s="390"/>
      <c r="AD140" s="390"/>
      <c r="AE140" s="390"/>
      <c r="AF140" s="390"/>
      <c r="AG140" s="390"/>
      <c r="AH140" s="390"/>
      <c r="AI140" s="390"/>
      <c r="AJ140" s="390"/>
      <c r="AK140" s="390"/>
      <c r="AL140" s="390"/>
      <c r="AM140" s="390"/>
      <c r="AN140" s="390"/>
      <c r="AO140" s="390"/>
      <c r="AP140" s="390"/>
      <c r="AQ140" s="390"/>
      <c r="AR140" s="390"/>
      <c r="AS140" s="390"/>
      <c r="AT140" s="390"/>
      <c r="AU140" s="390"/>
      <c r="AV140" s="390"/>
      <c r="AW140" s="390"/>
      <c r="AX140" s="390"/>
      <c r="AY140" s="390"/>
      <c r="AZ140" s="390"/>
      <c r="BA140" s="390"/>
      <c r="BB140" s="390"/>
      <c r="BC140" s="390"/>
      <c r="BD140" s="390"/>
      <c r="BE140" s="390"/>
      <c r="BF140" s="390"/>
      <c r="BG140" s="390"/>
      <c r="BH140" s="390"/>
      <c r="BI140" s="390"/>
      <c r="BJ140" s="390"/>
      <c r="BK140" s="390"/>
      <c r="BL140" s="390"/>
      <c r="BM140" s="390"/>
      <c r="BN140" s="390"/>
      <c r="BO140" s="390"/>
      <c r="BP140" s="390"/>
      <c r="BQ140" s="390"/>
      <c r="BR140" s="390"/>
      <c r="BS140" s="390"/>
      <c r="BT140" s="390"/>
      <c r="BU140" s="390"/>
      <c r="BV140" s="390"/>
      <c r="BW140" s="390"/>
      <c r="BX140" s="390"/>
      <c r="BY140" s="390"/>
      <c r="BZ140" s="390"/>
      <c r="CA140" s="390"/>
      <c r="CB140" s="390"/>
      <c r="CC140" s="390"/>
      <c r="CD140" s="390"/>
      <c r="CE140" s="390"/>
      <c r="CF140" s="390"/>
      <c r="CG140" s="390"/>
      <c r="CH140" s="390"/>
      <c r="CI140" s="390"/>
      <c r="CJ140" s="390"/>
      <c r="CK140" s="390"/>
      <c r="CL140" s="390"/>
      <c r="CM140" s="390"/>
      <c r="CN140" s="390"/>
      <c r="CO140" s="390"/>
      <c r="CP140" s="390"/>
      <c r="CQ140" s="390"/>
      <c r="CR140" s="390"/>
      <c r="CS140" s="390"/>
      <c r="CT140" s="390"/>
      <c r="CU140" s="390"/>
      <c r="CV140" s="390"/>
      <c r="CW140" s="390"/>
      <c r="CX140" s="390"/>
      <c r="CY140" s="390"/>
      <c r="CZ140" s="390"/>
      <c r="DA140" s="390"/>
      <c r="DB140" s="390"/>
      <c r="DC140" s="390"/>
      <c r="DD140" s="390"/>
      <c r="DE140" s="390"/>
      <c r="DF140" s="390"/>
      <c r="DG140" s="390"/>
      <c r="DH140" s="390"/>
      <c r="GN140" s="245"/>
    </row>
    <row r="141" spans="1:196" x14ac:dyDescent="0.25">
      <c r="A141" s="193" t="s">
        <v>34</v>
      </c>
      <c r="B141" s="193">
        <v>35</v>
      </c>
      <c r="C141" s="193">
        <v>218.72</v>
      </c>
      <c r="D141" s="193">
        <v>1265.5999999999999</v>
      </c>
      <c r="E141" s="193">
        <v>264.13</v>
      </c>
      <c r="F141" s="193">
        <v>479.26</v>
      </c>
      <c r="G141" s="193">
        <v>114.63</v>
      </c>
      <c r="H141" s="292">
        <f>F141+G141</f>
        <v>593.89</v>
      </c>
      <c r="I141" s="193">
        <v>0</v>
      </c>
      <c r="J141" s="193">
        <v>12.6</v>
      </c>
      <c r="K141" s="293">
        <f t="shared" si="19"/>
        <v>2948.83</v>
      </c>
      <c r="L141" s="2">
        <f t="shared" si="20"/>
        <v>4667.4508820350002</v>
      </c>
      <c r="M141" s="193">
        <v>42.94</v>
      </c>
      <c r="N141" s="193">
        <v>838.91</v>
      </c>
      <c r="O141" s="284">
        <f t="shared" si="21"/>
        <v>881.84999999999991</v>
      </c>
      <c r="P141" s="366">
        <f t="shared" si="22"/>
        <v>891.28023934499993</v>
      </c>
      <c r="Q141" s="193">
        <v>35</v>
      </c>
      <c r="R141" s="9"/>
      <c r="S141" s="9"/>
      <c r="T141" s="9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384"/>
    </row>
    <row r="142" spans="1:196" s="375" customFormat="1" x14ac:dyDescent="0.25">
      <c r="A142" s="371" t="s">
        <v>35</v>
      </c>
      <c r="B142" s="371"/>
      <c r="C142" s="371">
        <v>216.84</v>
      </c>
      <c r="D142" s="371">
        <v>0</v>
      </c>
      <c r="E142" s="371">
        <v>267.5</v>
      </c>
      <c r="F142" s="371">
        <v>481.55</v>
      </c>
      <c r="G142" s="371">
        <v>50.26</v>
      </c>
      <c r="H142" s="367">
        <f>F142+G142</f>
        <v>531.81000000000006</v>
      </c>
      <c r="I142" s="369">
        <v>0</v>
      </c>
      <c r="J142" s="371">
        <v>14.46</v>
      </c>
      <c r="K142" s="2">
        <f t="shared" si="19"/>
        <v>1562.42</v>
      </c>
      <c r="L142" s="2">
        <f t="shared" si="20"/>
        <v>2473.0210310900002</v>
      </c>
      <c r="M142" s="371">
        <v>0</v>
      </c>
      <c r="N142" s="369">
        <v>838.91</v>
      </c>
      <c r="O142" s="284">
        <f t="shared" si="21"/>
        <v>838.91</v>
      </c>
      <c r="P142" s="366">
        <f t="shared" si="22"/>
        <v>847.881051867</v>
      </c>
      <c r="Q142" s="371"/>
      <c r="R142" s="377"/>
      <c r="S142" s="377"/>
      <c r="T142" s="377"/>
      <c r="U142" s="385"/>
      <c r="V142" s="385"/>
      <c r="W142" s="385"/>
      <c r="X142" s="385"/>
      <c r="Y142" s="385"/>
      <c r="Z142" s="385"/>
      <c r="AA142" s="385"/>
      <c r="AB142" s="385"/>
      <c r="AC142" s="385"/>
      <c r="AD142" s="385"/>
      <c r="AE142" s="385"/>
      <c r="AF142" s="385"/>
      <c r="AG142" s="385"/>
      <c r="AH142" s="385"/>
      <c r="AI142" s="385"/>
      <c r="AJ142" s="385"/>
      <c r="AK142" s="385"/>
      <c r="AL142" s="385"/>
      <c r="AM142" s="385"/>
      <c r="AN142" s="385"/>
      <c r="AO142" s="385"/>
      <c r="AP142" s="385"/>
      <c r="AQ142" s="385"/>
      <c r="AR142" s="385"/>
      <c r="AS142" s="385"/>
      <c r="AT142" s="385"/>
      <c r="AU142" s="385"/>
      <c r="AV142" s="385"/>
      <c r="AW142" s="385"/>
      <c r="AX142" s="385"/>
      <c r="AY142" s="385"/>
      <c r="AZ142" s="385"/>
      <c r="BA142" s="385"/>
      <c r="BB142" s="385"/>
      <c r="BC142" s="385"/>
      <c r="BD142" s="385"/>
      <c r="BE142" s="385"/>
      <c r="BF142" s="385"/>
      <c r="BG142" s="385"/>
      <c r="BH142" s="385"/>
      <c r="BI142" s="385"/>
      <c r="BJ142" s="385"/>
      <c r="BK142" s="385"/>
      <c r="BL142" s="385"/>
      <c r="BM142" s="385"/>
      <c r="BN142" s="385"/>
      <c r="BO142" s="385"/>
      <c r="BP142" s="385"/>
      <c r="BQ142" s="385"/>
      <c r="BR142" s="385"/>
      <c r="BS142" s="385"/>
      <c r="BT142" s="385"/>
      <c r="BU142" s="385"/>
      <c r="BV142" s="385"/>
      <c r="BW142" s="385"/>
      <c r="BX142" s="385"/>
      <c r="BY142" s="385"/>
      <c r="BZ142" s="385"/>
      <c r="CA142" s="385"/>
      <c r="CB142" s="385"/>
      <c r="CC142" s="385"/>
      <c r="CD142" s="385"/>
      <c r="CE142" s="385"/>
      <c r="CF142" s="385"/>
      <c r="CG142" s="385"/>
      <c r="CH142" s="385"/>
      <c r="CI142" s="385"/>
      <c r="CJ142" s="385"/>
      <c r="CK142" s="385"/>
      <c r="CL142" s="385"/>
      <c r="CM142" s="385"/>
      <c r="CN142" s="385"/>
      <c r="CO142" s="385"/>
      <c r="CP142" s="385"/>
      <c r="CQ142" s="385"/>
      <c r="CR142" s="385"/>
      <c r="CS142" s="385"/>
      <c r="CT142" s="385"/>
      <c r="CU142" s="385"/>
      <c r="CV142" s="385"/>
      <c r="CW142" s="385"/>
      <c r="CX142" s="385"/>
      <c r="CY142" s="385"/>
      <c r="CZ142" s="385"/>
      <c r="DA142" s="385"/>
      <c r="DB142" s="385"/>
      <c r="DC142" s="385"/>
      <c r="DD142" s="385"/>
      <c r="DE142" s="385"/>
      <c r="DF142" s="385"/>
      <c r="DG142" s="385"/>
      <c r="DH142" s="385"/>
      <c r="DI142" s="385"/>
      <c r="DJ142" s="385"/>
      <c r="DK142" s="385"/>
      <c r="DL142" s="385"/>
      <c r="DM142" s="385"/>
      <c r="DN142" s="385"/>
      <c r="DO142" s="385"/>
      <c r="DP142" s="385"/>
      <c r="DQ142" s="385"/>
      <c r="DR142" s="385"/>
      <c r="DS142" s="385"/>
      <c r="DT142" s="385"/>
      <c r="DU142" s="385"/>
      <c r="DV142" s="385"/>
      <c r="DW142" s="385"/>
      <c r="DX142" s="385"/>
      <c r="DY142" s="385"/>
      <c r="DZ142" s="385"/>
      <c r="EA142" s="385"/>
      <c r="EB142" s="385"/>
      <c r="EC142" s="385"/>
      <c r="ED142" s="385"/>
      <c r="EE142" s="385"/>
      <c r="EF142" s="385"/>
      <c r="EG142" s="385"/>
      <c r="EH142" s="385"/>
      <c r="EI142" s="385"/>
      <c r="EJ142" s="385"/>
      <c r="EK142" s="385"/>
      <c r="EL142" s="385"/>
      <c r="EM142" s="385"/>
      <c r="EN142" s="385"/>
      <c r="EO142" s="385"/>
      <c r="EP142" s="385"/>
      <c r="EQ142" s="385"/>
      <c r="ER142" s="385"/>
      <c r="ES142" s="385"/>
      <c r="ET142" s="385"/>
      <c r="EU142" s="385"/>
      <c r="EV142" s="385"/>
      <c r="EW142" s="385"/>
      <c r="EX142" s="385"/>
      <c r="EY142" s="385"/>
      <c r="EZ142" s="385"/>
      <c r="FA142" s="385"/>
      <c r="FB142" s="385"/>
      <c r="FC142" s="385"/>
      <c r="FD142" s="385"/>
      <c r="FE142" s="385"/>
      <c r="FF142" s="385"/>
      <c r="FG142" s="385"/>
      <c r="FH142" s="385"/>
      <c r="FI142" s="385"/>
      <c r="FJ142" s="385"/>
      <c r="FK142" s="385"/>
      <c r="FL142" s="385"/>
      <c r="FM142" s="385"/>
      <c r="FN142" s="385"/>
      <c r="FO142" s="385"/>
      <c r="FP142" s="385"/>
      <c r="FQ142" s="385"/>
      <c r="FR142" s="385"/>
      <c r="FS142" s="385"/>
      <c r="FT142" s="385"/>
      <c r="FU142" s="385"/>
      <c r="FV142" s="385"/>
      <c r="FW142" s="385"/>
      <c r="FX142" s="385"/>
      <c r="FY142" s="385"/>
      <c r="FZ142" s="385"/>
      <c r="GA142" s="385"/>
      <c r="GB142" s="385"/>
      <c r="GC142" s="385"/>
      <c r="GD142" s="385"/>
      <c r="GE142" s="385"/>
      <c r="GF142" s="385"/>
      <c r="GG142" s="385"/>
      <c r="GH142" s="385"/>
      <c r="GI142" s="385"/>
      <c r="GJ142" s="385"/>
      <c r="GK142" s="385"/>
      <c r="GL142" s="385"/>
      <c r="GM142" s="385"/>
      <c r="GN142" s="386"/>
    </row>
    <row r="143" spans="1:196" ht="15.75" thickBot="1" x14ac:dyDescent="0.3">
      <c r="A143" s="210" t="s">
        <v>36</v>
      </c>
      <c r="B143" s="210"/>
      <c r="C143" s="210">
        <v>216.84</v>
      </c>
      <c r="D143" s="210">
        <v>1265.5999999999999</v>
      </c>
      <c r="E143" s="210">
        <v>248.88</v>
      </c>
      <c r="F143" s="210">
        <v>423.73</v>
      </c>
      <c r="G143" s="210">
        <v>27.12</v>
      </c>
      <c r="H143" s="301">
        <f>F143+G143</f>
        <v>450.85</v>
      </c>
      <c r="I143" s="303">
        <v>0</v>
      </c>
      <c r="J143" s="210">
        <v>11.3</v>
      </c>
      <c r="K143" s="302">
        <f t="shared" si="19"/>
        <v>2644.3199999999997</v>
      </c>
      <c r="L143" s="2">
        <f t="shared" si="20"/>
        <v>4185.4680386399996</v>
      </c>
      <c r="M143" s="210">
        <v>101.7</v>
      </c>
      <c r="N143" s="303">
        <v>838.91</v>
      </c>
      <c r="O143" s="284">
        <f t="shared" si="21"/>
        <v>940.61</v>
      </c>
      <c r="P143" s="366">
        <f t="shared" si="22"/>
        <v>950.66860115700001</v>
      </c>
      <c r="Q143" s="210"/>
      <c r="R143" s="9"/>
      <c r="S143" s="9"/>
      <c r="T143" s="9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384"/>
    </row>
    <row r="144" spans="1:196" s="267" customFormat="1" ht="15.75" thickBot="1" x14ac:dyDescent="0.3">
      <c r="A144" s="285"/>
      <c r="B144" s="286"/>
      <c r="C144" s="300">
        <f>SUM(C141:C143)</f>
        <v>652.4</v>
      </c>
      <c r="D144" s="286">
        <f>SUM(D141:D143)</f>
        <v>2531.1999999999998</v>
      </c>
      <c r="E144" s="286">
        <f>SUM(E141:E143)</f>
        <v>780.51</v>
      </c>
      <c r="F144" s="286"/>
      <c r="G144" s="286"/>
      <c r="H144" s="288">
        <f>SUM(H141:H143)</f>
        <v>1576.5500000000002</v>
      </c>
      <c r="I144" s="286">
        <f>SUM(I141:I143)</f>
        <v>0</v>
      </c>
      <c r="J144" s="295">
        <f>SUM(J141:J143)</f>
        <v>38.36</v>
      </c>
      <c r="K144" s="289">
        <f t="shared" si="19"/>
        <v>5579.0199999999995</v>
      </c>
      <c r="L144" s="394">
        <f t="shared" si="20"/>
        <v>8830.5537517899993</v>
      </c>
      <c r="M144" s="286">
        <f>SUM(M141:M143)</f>
        <v>144.63999999999999</v>
      </c>
      <c r="N144" s="286">
        <f>SUM(N141:N143)</f>
        <v>2516.73</v>
      </c>
      <c r="O144" s="284">
        <f t="shared" si="21"/>
        <v>2661.37</v>
      </c>
      <c r="P144" s="395">
        <f t="shared" si="22"/>
        <v>2689.8298923689999</v>
      </c>
      <c r="Q144" s="286"/>
      <c r="R144" s="389"/>
      <c r="S144" s="391">
        <v>114739.24</v>
      </c>
      <c r="T144" s="389"/>
      <c r="U144" s="390"/>
      <c r="V144" s="390"/>
      <c r="W144" s="390"/>
      <c r="X144" s="390"/>
      <c r="Y144" s="390"/>
      <c r="Z144" s="390"/>
      <c r="AA144" s="390"/>
      <c r="AB144" s="390"/>
      <c r="AC144" s="390"/>
      <c r="AD144" s="390"/>
      <c r="AE144" s="390"/>
      <c r="AF144" s="390"/>
      <c r="AG144" s="390"/>
      <c r="AH144" s="390"/>
      <c r="AI144" s="390"/>
      <c r="AJ144" s="390"/>
      <c r="AK144" s="390"/>
      <c r="AL144" s="390"/>
      <c r="AM144" s="390"/>
      <c r="AN144" s="390"/>
      <c r="AO144" s="390"/>
      <c r="AP144" s="390"/>
      <c r="AQ144" s="390"/>
      <c r="AR144" s="390"/>
      <c r="AS144" s="390"/>
      <c r="AT144" s="390"/>
      <c r="AU144" s="390"/>
      <c r="AV144" s="390"/>
      <c r="AW144" s="390"/>
      <c r="AX144" s="390"/>
      <c r="AY144" s="390"/>
      <c r="AZ144" s="390"/>
      <c r="BA144" s="390"/>
      <c r="BB144" s="390"/>
      <c r="BC144" s="390"/>
      <c r="BD144" s="390"/>
      <c r="BE144" s="390"/>
      <c r="BF144" s="390"/>
      <c r="BG144" s="390"/>
      <c r="BH144" s="390"/>
      <c r="BI144" s="390"/>
      <c r="BJ144" s="390"/>
      <c r="BK144" s="390"/>
      <c r="BL144" s="390"/>
      <c r="BM144" s="390"/>
      <c r="BN144" s="390"/>
      <c r="BO144" s="390"/>
      <c r="BP144" s="390"/>
      <c r="BQ144" s="390"/>
      <c r="BR144" s="390"/>
      <c r="BS144" s="390"/>
      <c r="BT144" s="390"/>
      <c r="BU144" s="390"/>
      <c r="BV144" s="390"/>
      <c r="BW144" s="390"/>
      <c r="BX144" s="390"/>
      <c r="BY144" s="390"/>
      <c r="BZ144" s="390"/>
      <c r="CA144" s="390"/>
      <c r="CB144" s="390"/>
      <c r="CC144" s="390"/>
      <c r="CD144" s="390"/>
      <c r="CE144" s="390"/>
      <c r="CF144" s="390"/>
      <c r="CG144" s="390"/>
      <c r="CH144" s="390"/>
      <c r="CI144" s="390"/>
      <c r="CJ144" s="390"/>
      <c r="CK144" s="390"/>
      <c r="CL144" s="390"/>
      <c r="CM144" s="390"/>
      <c r="CN144" s="390"/>
      <c r="CO144" s="390"/>
      <c r="CP144" s="390"/>
      <c r="CQ144" s="390"/>
      <c r="CR144" s="390"/>
      <c r="CS144" s="390"/>
      <c r="CT144" s="390"/>
      <c r="CU144" s="390"/>
      <c r="CV144" s="390"/>
      <c r="CW144" s="390"/>
      <c r="CX144" s="390"/>
      <c r="CY144" s="390"/>
      <c r="CZ144" s="390"/>
      <c r="DA144" s="390"/>
      <c r="DB144" s="390"/>
      <c r="DC144" s="390"/>
      <c r="DD144" s="390"/>
      <c r="DE144" s="390"/>
      <c r="DF144" s="390"/>
      <c r="DG144" s="390"/>
      <c r="DH144" s="390"/>
      <c r="GN144" s="245"/>
    </row>
    <row r="145" spans="1:196" x14ac:dyDescent="0.25">
      <c r="A145" s="193" t="s">
        <v>34</v>
      </c>
      <c r="B145" s="193">
        <v>36</v>
      </c>
      <c r="C145" s="193">
        <v>109.36</v>
      </c>
      <c r="D145" s="193">
        <v>1201.2</v>
      </c>
      <c r="E145" s="193">
        <v>155.32</v>
      </c>
      <c r="F145" s="193">
        <v>266.83999999999997</v>
      </c>
      <c r="G145" s="193">
        <v>108.79</v>
      </c>
      <c r="H145" s="292">
        <f>F145+G145</f>
        <v>375.63</v>
      </c>
      <c r="I145" s="193">
        <v>0</v>
      </c>
      <c r="J145" s="193">
        <v>11.96</v>
      </c>
      <c r="K145" s="293">
        <f t="shared" si="19"/>
        <v>2229.1</v>
      </c>
      <c r="L145" s="2">
        <f t="shared" si="20"/>
        <v>3528.2518019499998</v>
      </c>
      <c r="M145" s="193">
        <v>40.76</v>
      </c>
      <c r="N145" s="193">
        <v>796.22</v>
      </c>
      <c r="O145" s="284">
        <f t="shared" si="21"/>
        <v>836.98</v>
      </c>
      <c r="P145" s="366">
        <f t="shared" si="22"/>
        <v>845.930413026</v>
      </c>
      <c r="Q145" s="193">
        <v>36</v>
      </c>
      <c r="R145" s="9"/>
      <c r="S145" s="9"/>
      <c r="T145" s="9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384"/>
    </row>
    <row r="146" spans="1:196" s="375" customFormat="1" x14ac:dyDescent="0.25">
      <c r="A146" s="371" t="s">
        <v>35</v>
      </c>
      <c r="B146" s="371"/>
      <c r="C146" s="371">
        <v>108.42</v>
      </c>
      <c r="D146" s="371">
        <v>0</v>
      </c>
      <c r="E146" s="371">
        <v>163.1</v>
      </c>
      <c r="F146" s="371">
        <v>286.8</v>
      </c>
      <c r="G146" s="371">
        <v>47.7</v>
      </c>
      <c r="H146" s="367">
        <f>F146+G146</f>
        <v>334.5</v>
      </c>
      <c r="I146" s="371">
        <v>0</v>
      </c>
      <c r="J146" s="371">
        <v>13.73</v>
      </c>
      <c r="K146" s="2">
        <f t="shared" si="19"/>
        <v>954.25</v>
      </c>
      <c r="L146" s="2">
        <f t="shared" si="20"/>
        <v>1510.400736625</v>
      </c>
      <c r="M146" s="371">
        <v>0</v>
      </c>
      <c r="N146" s="369">
        <v>796.22</v>
      </c>
      <c r="O146" s="284">
        <f t="shared" si="21"/>
        <v>796.22</v>
      </c>
      <c r="P146" s="366">
        <f t="shared" si="22"/>
        <v>804.73453781400008</v>
      </c>
      <c r="Q146" s="371"/>
      <c r="R146" s="377"/>
      <c r="S146" s="377"/>
      <c r="T146" s="377"/>
      <c r="U146" s="385"/>
      <c r="V146" s="385"/>
      <c r="W146" s="385"/>
      <c r="X146" s="385"/>
      <c r="Y146" s="385"/>
      <c r="Z146" s="385"/>
      <c r="AA146" s="385"/>
      <c r="AB146" s="385"/>
      <c r="AC146" s="385"/>
      <c r="AD146" s="385"/>
      <c r="AE146" s="385"/>
      <c r="AF146" s="385"/>
      <c r="AG146" s="385"/>
      <c r="AH146" s="385"/>
      <c r="AI146" s="385"/>
      <c r="AJ146" s="385"/>
      <c r="AK146" s="385"/>
      <c r="AL146" s="385"/>
      <c r="AM146" s="385"/>
      <c r="AN146" s="385"/>
      <c r="AO146" s="385"/>
      <c r="AP146" s="385"/>
      <c r="AQ146" s="385"/>
      <c r="AR146" s="385"/>
      <c r="AS146" s="385"/>
      <c r="AT146" s="385"/>
      <c r="AU146" s="385"/>
      <c r="AV146" s="385"/>
      <c r="AW146" s="385"/>
      <c r="AX146" s="385"/>
      <c r="AY146" s="385"/>
      <c r="AZ146" s="385"/>
      <c r="BA146" s="385"/>
      <c r="BB146" s="385"/>
      <c r="BC146" s="385"/>
      <c r="BD146" s="385"/>
      <c r="BE146" s="385"/>
      <c r="BF146" s="385"/>
      <c r="BG146" s="385"/>
      <c r="BH146" s="385"/>
      <c r="BI146" s="385"/>
      <c r="BJ146" s="385"/>
      <c r="BK146" s="385"/>
      <c r="BL146" s="385"/>
      <c r="BM146" s="385"/>
      <c r="BN146" s="385"/>
      <c r="BO146" s="385"/>
      <c r="BP146" s="385"/>
      <c r="BQ146" s="385"/>
      <c r="BR146" s="385"/>
      <c r="BS146" s="385"/>
      <c r="BT146" s="385"/>
      <c r="BU146" s="385"/>
      <c r="BV146" s="385"/>
      <c r="BW146" s="385"/>
      <c r="BX146" s="385"/>
      <c r="BY146" s="385"/>
      <c r="BZ146" s="385"/>
      <c r="CA146" s="385"/>
      <c r="CB146" s="385"/>
      <c r="CC146" s="385"/>
      <c r="CD146" s="385"/>
      <c r="CE146" s="385"/>
      <c r="CF146" s="385"/>
      <c r="CG146" s="385"/>
      <c r="CH146" s="385"/>
      <c r="CI146" s="385"/>
      <c r="CJ146" s="385"/>
      <c r="CK146" s="385"/>
      <c r="CL146" s="385"/>
      <c r="CM146" s="385"/>
      <c r="CN146" s="385"/>
      <c r="CO146" s="385"/>
      <c r="CP146" s="385"/>
      <c r="CQ146" s="385"/>
      <c r="CR146" s="385"/>
      <c r="CS146" s="385"/>
      <c r="CT146" s="385"/>
      <c r="CU146" s="385"/>
      <c r="CV146" s="385"/>
      <c r="CW146" s="385"/>
      <c r="CX146" s="385"/>
      <c r="CY146" s="385"/>
      <c r="CZ146" s="385"/>
      <c r="DA146" s="385"/>
      <c r="DB146" s="385"/>
      <c r="DC146" s="385"/>
      <c r="DD146" s="385"/>
      <c r="DE146" s="385"/>
      <c r="DF146" s="385"/>
      <c r="DG146" s="385"/>
      <c r="DH146" s="385"/>
      <c r="DI146" s="385"/>
      <c r="DJ146" s="385"/>
      <c r="DK146" s="385"/>
      <c r="DL146" s="385"/>
      <c r="DM146" s="385"/>
      <c r="DN146" s="385"/>
      <c r="DO146" s="385"/>
      <c r="DP146" s="385"/>
      <c r="DQ146" s="385"/>
      <c r="DR146" s="385"/>
      <c r="DS146" s="385"/>
      <c r="DT146" s="385"/>
      <c r="DU146" s="385"/>
      <c r="DV146" s="385"/>
      <c r="DW146" s="385"/>
      <c r="DX146" s="385"/>
      <c r="DY146" s="385"/>
      <c r="DZ146" s="385"/>
      <c r="EA146" s="385"/>
      <c r="EB146" s="385"/>
      <c r="EC146" s="385"/>
      <c r="ED146" s="385"/>
      <c r="EE146" s="385"/>
      <c r="EF146" s="385"/>
      <c r="EG146" s="385"/>
      <c r="EH146" s="385"/>
      <c r="EI146" s="385"/>
      <c r="EJ146" s="385"/>
      <c r="EK146" s="385"/>
      <c r="EL146" s="385"/>
      <c r="EM146" s="385"/>
      <c r="EN146" s="385"/>
      <c r="EO146" s="385"/>
      <c r="EP146" s="385"/>
      <c r="EQ146" s="385"/>
      <c r="ER146" s="385"/>
      <c r="ES146" s="385"/>
      <c r="ET146" s="385"/>
      <c r="EU146" s="385"/>
      <c r="EV146" s="385"/>
      <c r="EW146" s="385"/>
      <c r="EX146" s="385"/>
      <c r="EY146" s="385"/>
      <c r="EZ146" s="385"/>
      <c r="FA146" s="385"/>
      <c r="FB146" s="385"/>
      <c r="FC146" s="385"/>
      <c r="FD146" s="385"/>
      <c r="FE146" s="385"/>
      <c r="FF146" s="385"/>
      <c r="FG146" s="385"/>
      <c r="FH146" s="385"/>
      <c r="FI146" s="385"/>
      <c r="FJ146" s="385"/>
      <c r="FK146" s="385"/>
      <c r="FL146" s="385"/>
      <c r="FM146" s="385"/>
      <c r="FN146" s="385"/>
      <c r="FO146" s="385"/>
      <c r="FP146" s="385"/>
      <c r="FQ146" s="385"/>
      <c r="FR146" s="385"/>
      <c r="FS146" s="385"/>
      <c r="FT146" s="385"/>
      <c r="FU146" s="385"/>
      <c r="FV146" s="385"/>
      <c r="FW146" s="385"/>
      <c r="FX146" s="385"/>
      <c r="FY146" s="385"/>
      <c r="FZ146" s="385"/>
      <c r="GA146" s="385"/>
      <c r="GB146" s="385"/>
      <c r="GC146" s="385"/>
      <c r="GD146" s="385"/>
      <c r="GE146" s="385"/>
      <c r="GF146" s="385"/>
      <c r="GG146" s="385"/>
      <c r="GH146" s="385"/>
      <c r="GI146" s="385"/>
      <c r="GJ146" s="385"/>
      <c r="GK146" s="385"/>
      <c r="GL146" s="385"/>
      <c r="GM146" s="385"/>
      <c r="GN146" s="386"/>
    </row>
    <row r="147" spans="1:196" ht="15.75" thickBot="1" x14ac:dyDescent="0.3">
      <c r="A147" s="210" t="s">
        <v>36</v>
      </c>
      <c r="B147" s="210"/>
      <c r="C147" s="210">
        <v>108.42</v>
      </c>
      <c r="D147" s="210">
        <v>1201.2</v>
      </c>
      <c r="E147" s="210">
        <v>185.37</v>
      </c>
      <c r="F147" s="210">
        <v>363.66</v>
      </c>
      <c r="G147" s="210">
        <v>25.74</v>
      </c>
      <c r="H147" s="301">
        <f>F147+G147</f>
        <v>389.40000000000003</v>
      </c>
      <c r="I147" s="210">
        <v>0</v>
      </c>
      <c r="J147" s="210">
        <v>10.73</v>
      </c>
      <c r="K147" s="302">
        <f t="shared" si="19"/>
        <v>2284.5200000000004</v>
      </c>
      <c r="L147" s="2">
        <f t="shared" si="20"/>
        <v>3615.9713815400009</v>
      </c>
      <c r="M147" s="210">
        <v>96.53</v>
      </c>
      <c r="N147" s="303">
        <v>796.22</v>
      </c>
      <c r="O147" s="284">
        <f t="shared" si="21"/>
        <v>892.75</v>
      </c>
      <c r="P147" s="366">
        <f t="shared" si="22"/>
        <v>902.29680067499999</v>
      </c>
      <c r="Q147" s="210"/>
      <c r="R147" s="9"/>
      <c r="S147" s="9"/>
      <c r="T147" s="9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384"/>
    </row>
    <row r="148" spans="1:196" s="267" customFormat="1" ht="15.75" thickBot="1" x14ac:dyDescent="0.3">
      <c r="A148" s="285"/>
      <c r="B148" s="286"/>
      <c r="C148" s="300">
        <f t="shared" ref="C148" si="23">SUM(C145:C147)</f>
        <v>326.2</v>
      </c>
      <c r="D148" s="286">
        <f>SUM(D145:D147)</f>
        <v>2402.4</v>
      </c>
      <c r="E148" s="286">
        <f>SUM(E145:E147)</f>
        <v>503.78999999999996</v>
      </c>
      <c r="F148" s="286"/>
      <c r="G148" s="286"/>
      <c r="H148" s="288">
        <f t="shared" ref="H148:N148" si="24">SUM(H145:H147)</f>
        <v>1099.53</v>
      </c>
      <c r="I148" s="286">
        <f t="shared" si="24"/>
        <v>0</v>
      </c>
      <c r="J148" s="295">
        <f t="shared" si="24"/>
        <v>36.42</v>
      </c>
      <c r="K148" s="289">
        <f t="shared" si="19"/>
        <v>4368.34</v>
      </c>
      <c r="L148" s="394">
        <f t="shared" si="20"/>
        <v>6914.2718929299999</v>
      </c>
      <c r="M148" s="286">
        <f t="shared" si="24"/>
        <v>137.29</v>
      </c>
      <c r="N148" s="286">
        <f t="shared" si="24"/>
        <v>2388.66</v>
      </c>
      <c r="O148" s="284">
        <f t="shared" si="21"/>
        <v>2525.9499999999998</v>
      </c>
      <c r="P148" s="395">
        <f t="shared" si="22"/>
        <v>2552.9617515149998</v>
      </c>
      <c r="Q148" s="286"/>
      <c r="R148" s="391"/>
      <c r="S148" s="391"/>
      <c r="T148" s="391"/>
      <c r="U148" s="390"/>
      <c r="V148" s="390"/>
      <c r="W148" s="390"/>
      <c r="X148" s="390"/>
      <c r="Y148" s="390"/>
      <c r="Z148" s="390"/>
      <c r="AA148" s="390"/>
      <c r="AB148" s="390"/>
      <c r="AC148" s="390"/>
      <c r="AD148" s="390"/>
      <c r="AE148" s="390"/>
      <c r="AF148" s="390"/>
      <c r="AG148" s="390"/>
      <c r="AH148" s="390"/>
      <c r="AI148" s="390"/>
      <c r="AJ148" s="390"/>
      <c r="AK148" s="390"/>
      <c r="AL148" s="390"/>
      <c r="AM148" s="390"/>
      <c r="AN148" s="390"/>
      <c r="AO148" s="390"/>
      <c r="AP148" s="390"/>
      <c r="AQ148" s="390"/>
      <c r="AR148" s="390"/>
      <c r="AS148" s="390"/>
      <c r="AT148" s="390"/>
      <c r="AU148" s="390"/>
      <c r="AV148" s="390"/>
      <c r="AW148" s="390"/>
      <c r="AX148" s="390"/>
      <c r="AY148" s="390"/>
      <c r="AZ148" s="390"/>
      <c r="BA148" s="390"/>
      <c r="BB148" s="390"/>
      <c r="BC148" s="390"/>
      <c r="BD148" s="390"/>
      <c r="BE148" s="390"/>
      <c r="BF148" s="390"/>
      <c r="BG148" s="390"/>
      <c r="BH148" s="390"/>
      <c r="BI148" s="390"/>
      <c r="BJ148" s="390"/>
      <c r="BK148" s="390"/>
      <c r="BL148" s="390"/>
      <c r="BM148" s="390"/>
      <c r="BN148" s="390"/>
      <c r="BO148" s="390"/>
      <c r="BP148" s="390"/>
      <c r="BQ148" s="390"/>
      <c r="BR148" s="390"/>
      <c r="BS148" s="390"/>
      <c r="BT148" s="390"/>
      <c r="BU148" s="390"/>
      <c r="BV148" s="390"/>
      <c r="BW148" s="390"/>
      <c r="BX148" s="390"/>
      <c r="BY148" s="390"/>
      <c r="BZ148" s="390"/>
      <c r="CA148" s="390"/>
      <c r="CB148" s="390"/>
      <c r="CC148" s="390"/>
      <c r="CD148" s="390"/>
      <c r="CE148" s="390"/>
      <c r="CF148" s="390"/>
      <c r="CG148" s="390"/>
      <c r="CH148" s="390"/>
      <c r="CI148" s="390"/>
      <c r="CJ148" s="390"/>
      <c r="CK148" s="390"/>
      <c r="CL148" s="390"/>
      <c r="CM148" s="390"/>
      <c r="CN148" s="390"/>
      <c r="CO148" s="390"/>
      <c r="CP148" s="390"/>
      <c r="CQ148" s="390"/>
      <c r="CR148" s="390"/>
      <c r="CS148" s="390"/>
      <c r="CT148" s="390"/>
      <c r="CU148" s="390"/>
      <c r="CV148" s="390"/>
      <c r="CW148" s="390"/>
      <c r="CX148" s="390"/>
      <c r="CY148" s="390"/>
      <c r="CZ148" s="390"/>
      <c r="DA148" s="390"/>
      <c r="DB148" s="390"/>
      <c r="DC148" s="390"/>
      <c r="DD148" s="390"/>
      <c r="DE148" s="390"/>
      <c r="DF148" s="390"/>
      <c r="DG148" s="390"/>
      <c r="DH148" s="390"/>
      <c r="GN148" s="245"/>
    </row>
    <row r="149" spans="1:196" x14ac:dyDescent="0.25">
      <c r="A149" s="193" t="s">
        <v>34</v>
      </c>
      <c r="B149" s="193">
        <v>37</v>
      </c>
      <c r="C149" s="193">
        <v>164.04</v>
      </c>
      <c r="D149" s="193">
        <v>842.8</v>
      </c>
      <c r="E149" s="193">
        <v>75.98</v>
      </c>
      <c r="F149" s="193">
        <v>864.74</v>
      </c>
      <c r="G149" s="193">
        <v>76.33</v>
      </c>
      <c r="H149" s="292">
        <f>F149+G149</f>
        <v>941.07</v>
      </c>
      <c r="I149" s="193">
        <v>780.78</v>
      </c>
      <c r="J149" s="193">
        <v>8.39</v>
      </c>
      <c r="K149" s="293">
        <f t="shared" si="19"/>
        <v>3754.1299999999997</v>
      </c>
      <c r="L149" s="2">
        <f t="shared" si="20"/>
        <v>5942.0913988849998</v>
      </c>
      <c r="M149" s="193">
        <v>28.6</v>
      </c>
      <c r="N149" s="193">
        <v>558.66</v>
      </c>
      <c r="O149" s="284">
        <f t="shared" si="21"/>
        <v>587.26</v>
      </c>
      <c r="P149" s="366">
        <f t="shared" si="22"/>
        <v>593.53998226199997</v>
      </c>
      <c r="Q149" s="193">
        <v>37</v>
      </c>
      <c r="R149" s="9"/>
      <c r="S149" s="9"/>
      <c r="T149" s="9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384"/>
    </row>
    <row r="150" spans="1:196" s="375" customFormat="1" x14ac:dyDescent="0.25">
      <c r="A150" s="371" t="s">
        <v>35</v>
      </c>
      <c r="B150" s="371"/>
      <c r="C150" s="371">
        <v>162.63</v>
      </c>
      <c r="D150" s="371">
        <v>0</v>
      </c>
      <c r="E150" s="371">
        <v>210.71</v>
      </c>
      <c r="F150" s="371">
        <v>275.26</v>
      </c>
      <c r="G150" s="371">
        <v>33.47</v>
      </c>
      <c r="H150" s="367">
        <f>F150+G150</f>
        <v>308.73</v>
      </c>
      <c r="I150" s="369">
        <v>780.78</v>
      </c>
      <c r="J150" s="371">
        <v>9.6300000000000008</v>
      </c>
      <c r="K150" s="2">
        <f t="shared" si="19"/>
        <v>1781.21</v>
      </c>
      <c r="L150" s="2">
        <f t="shared" si="20"/>
        <v>2819.325015545</v>
      </c>
      <c r="M150" s="371">
        <v>0</v>
      </c>
      <c r="N150" s="369">
        <v>558.66</v>
      </c>
      <c r="O150" s="284">
        <f t="shared" si="21"/>
        <v>558.66</v>
      </c>
      <c r="P150" s="366">
        <f t="shared" si="22"/>
        <v>564.63414244199998</v>
      </c>
      <c r="Q150" s="371"/>
      <c r="R150" s="377"/>
      <c r="S150" s="377"/>
      <c r="T150" s="377"/>
      <c r="U150" s="385"/>
      <c r="V150" s="385"/>
      <c r="W150" s="385"/>
      <c r="X150" s="385"/>
      <c r="Y150" s="385"/>
      <c r="Z150" s="385"/>
      <c r="AA150" s="385"/>
      <c r="AB150" s="385"/>
      <c r="AC150" s="385"/>
      <c r="AD150" s="385"/>
      <c r="AE150" s="385"/>
      <c r="AF150" s="385"/>
      <c r="AG150" s="385"/>
      <c r="AH150" s="385"/>
      <c r="AI150" s="385"/>
      <c r="AJ150" s="385"/>
      <c r="AK150" s="385"/>
      <c r="AL150" s="385"/>
      <c r="AM150" s="385"/>
      <c r="AN150" s="385"/>
      <c r="AO150" s="385"/>
      <c r="AP150" s="385"/>
      <c r="AQ150" s="385"/>
      <c r="AR150" s="385"/>
      <c r="AS150" s="385"/>
      <c r="AT150" s="385"/>
      <c r="AU150" s="385"/>
      <c r="AV150" s="385"/>
      <c r="AW150" s="385"/>
      <c r="AX150" s="385"/>
      <c r="AY150" s="385"/>
      <c r="AZ150" s="385"/>
      <c r="BA150" s="385"/>
      <c r="BB150" s="385"/>
      <c r="BC150" s="385"/>
      <c r="BD150" s="385"/>
      <c r="BE150" s="385"/>
      <c r="BF150" s="385"/>
      <c r="BG150" s="385"/>
      <c r="BH150" s="385"/>
      <c r="BI150" s="385"/>
      <c r="BJ150" s="385"/>
      <c r="BK150" s="385"/>
      <c r="BL150" s="385"/>
      <c r="BM150" s="385"/>
      <c r="BN150" s="385"/>
      <c r="BO150" s="385"/>
      <c r="BP150" s="385"/>
      <c r="BQ150" s="385"/>
      <c r="BR150" s="385"/>
      <c r="BS150" s="385"/>
      <c r="BT150" s="385"/>
      <c r="BU150" s="385"/>
      <c r="BV150" s="385"/>
      <c r="BW150" s="385"/>
      <c r="BX150" s="385"/>
      <c r="BY150" s="385"/>
      <c r="BZ150" s="385"/>
      <c r="CA150" s="385"/>
      <c r="CB150" s="385"/>
      <c r="CC150" s="385"/>
      <c r="CD150" s="385"/>
      <c r="CE150" s="385"/>
      <c r="CF150" s="385"/>
      <c r="CG150" s="385"/>
      <c r="CH150" s="385"/>
      <c r="CI150" s="385"/>
      <c r="CJ150" s="385"/>
      <c r="CK150" s="385"/>
      <c r="CL150" s="385"/>
      <c r="CM150" s="385"/>
      <c r="CN150" s="385"/>
      <c r="CO150" s="385"/>
      <c r="CP150" s="385"/>
      <c r="CQ150" s="385"/>
      <c r="CR150" s="385"/>
      <c r="CS150" s="385"/>
      <c r="CT150" s="385"/>
      <c r="CU150" s="385"/>
      <c r="CV150" s="385"/>
      <c r="CW150" s="385"/>
      <c r="CX150" s="385"/>
      <c r="CY150" s="385"/>
      <c r="CZ150" s="385"/>
      <c r="DA150" s="385"/>
      <c r="DB150" s="385"/>
      <c r="DC150" s="385"/>
      <c r="DD150" s="385"/>
      <c r="DE150" s="385"/>
      <c r="DF150" s="385"/>
      <c r="DG150" s="385"/>
      <c r="DH150" s="385"/>
      <c r="DI150" s="385"/>
      <c r="DJ150" s="385"/>
      <c r="DK150" s="385"/>
      <c r="DL150" s="385"/>
      <c r="DM150" s="385"/>
      <c r="DN150" s="385"/>
      <c r="DO150" s="385"/>
      <c r="DP150" s="385"/>
      <c r="DQ150" s="385"/>
      <c r="DR150" s="385"/>
      <c r="DS150" s="385"/>
      <c r="DT150" s="385"/>
      <c r="DU150" s="385"/>
      <c r="DV150" s="385"/>
      <c r="DW150" s="385"/>
      <c r="DX150" s="385"/>
      <c r="DY150" s="385"/>
      <c r="DZ150" s="385"/>
      <c r="EA150" s="385"/>
      <c r="EB150" s="385"/>
      <c r="EC150" s="385"/>
      <c r="ED150" s="385"/>
      <c r="EE150" s="385"/>
      <c r="EF150" s="385"/>
      <c r="EG150" s="385"/>
      <c r="EH150" s="385"/>
      <c r="EI150" s="385"/>
      <c r="EJ150" s="385"/>
      <c r="EK150" s="385"/>
      <c r="EL150" s="385"/>
      <c r="EM150" s="385"/>
      <c r="EN150" s="385"/>
      <c r="EO150" s="385"/>
      <c r="EP150" s="385"/>
      <c r="EQ150" s="385"/>
      <c r="ER150" s="385"/>
      <c r="ES150" s="385"/>
      <c r="ET150" s="385"/>
      <c r="EU150" s="385"/>
      <c r="EV150" s="385"/>
      <c r="EW150" s="385"/>
      <c r="EX150" s="385"/>
      <c r="EY150" s="385"/>
      <c r="EZ150" s="385"/>
      <c r="FA150" s="385"/>
      <c r="FB150" s="385"/>
      <c r="FC150" s="385"/>
      <c r="FD150" s="385"/>
      <c r="FE150" s="385"/>
      <c r="FF150" s="385"/>
      <c r="FG150" s="385"/>
      <c r="FH150" s="385"/>
      <c r="FI150" s="385"/>
      <c r="FJ150" s="385"/>
      <c r="FK150" s="385"/>
      <c r="FL150" s="385"/>
      <c r="FM150" s="385"/>
      <c r="FN150" s="385"/>
      <c r="FO150" s="385"/>
      <c r="FP150" s="385"/>
      <c r="FQ150" s="385"/>
      <c r="FR150" s="385"/>
      <c r="FS150" s="385"/>
      <c r="FT150" s="385"/>
      <c r="FU150" s="385"/>
      <c r="FV150" s="385"/>
      <c r="FW150" s="385"/>
      <c r="FX150" s="385"/>
      <c r="FY150" s="385"/>
      <c r="FZ150" s="385"/>
      <c r="GA150" s="385"/>
      <c r="GB150" s="385"/>
      <c r="GC150" s="385"/>
      <c r="GD150" s="385"/>
      <c r="GE150" s="385"/>
      <c r="GF150" s="385"/>
      <c r="GG150" s="385"/>
      <c r="GH150" s="385"/>
      <c r="GI150" s="385"/>
      <c r="GJ150" s="385"/>
      <c r="GK150" s="385"/>
      <c r="GL150" s="385"/>
      <c r="GM150" s="385"/>
      <c r="GN150" s="386"/>
    </row>
    <row r="151" spans="1:196" ht="15.75" thickBot="1" x14ac:dyDescent="0.3">
      <c r="A151" s="210" t="s">
        <v>36</v>
      </c>
      <c r="B151" s="210"/>
      <c r="C151" s="210">
        <v>162.63</v>
      </c>
      <c r="D151" s="210">
        <v>842.8</v>
      </c>
      <c r="E151" s="210">
        <v>237.28</v>
      </c>
      <c r="F151" s="210">
        <v>362.56</v>
      </c>
      <c r="G151" s="210">
        <v>18.059999999999999</v>
      </c>
      <c r="H151" s="301">
        <f>F151+G151</f>
        <v>380.62</v>
      </c>
      <c r="I151" s="303">
        <v>780.78</v>
      </c>
      <c r="J151" s="210">
        <v>7.53</v>
      </c>
      <c r="K151" s="302">
        <f t="shared" si="19"/>
        <v>2792.2599999999998</v>
      </c>
      <c r="L151" s="2">
        <f t="shared" si="20"/>
        <v>4419.6296157699999</v>
      </c>
      <c r="M151" s="210">
        <v>67.73</v>
      </c>
      <c r="N151" s="303">
        <v>558.66</v>
      </c>
      <c r="O151" s="284">
        <f t="shared" si="21"/>
        <v>626.39</v>
      </c>
      <c r="P151" s="366">
        <f t="shared" si="22"/>
        <v>633.08842674300001</v>
      </c>
      <c r="Q151" s="210"/>
      <c r="R151" s="9"/>
      <c r="S151" s="9"/>
      <c r="T151" s="9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384"/>
    </row>
    <row r="152" spans="1:196" s="267" customFormat="1" ht="15.75" thickBot="1" x14ac:dyDescent="0.3">
      <c r="A152" s="285"/>
      <c r="B152" s="286"/>
      <c r="C152" s="300">
        <f>SUM(C149:C151)</f>
        <v>489.29999999999995</v>
      </c>
      <c r="D152" s="286">
        <f>SUM(D149:D151)</f>
        <v>1685.6</v>
      </c>
      <c r="E152" s="286">
        <f>SUM(E149:E151)</f>
        <v>523.97</v>
      </c>
      <c r="F152" s="286"/>
      <c r="G152" s="286"/>
      <c r="H152" s="288">
        <f>SUM(H149:H151)</f>
        <v>1630.42</v>
      </c>
      <c r="I152" s="286">
        <f>SUM(I149:I151)</f>
        <v>2342.34</v>
      </c>
      <c r="J152" s="295">
        <f>SUM(J149:J151)</f>
        <v>25.550000000000004</v>
      </c>
      <c r="K152" s="289">
        <f t="shared" si="19"/>
        <v>6697.18</v>
      </c>
      <c r="L152" s="394">
        <f t="shared" si="20"/>
        <v>10600.39361311</v>
      </c>
      <c r="M152" s="286">
        <f>SUM(M149:M151)</f>
        <v>96.330000000000013</v>
      </c>
      <c r="N152" s="286">
        <f>SUM(N149:N151)</f>
        <v>1675.98</v>
      </c>
      <c r="O152" s="284">
        <f t="shared" si="21"/>
        <v>1772.31</v>
      </c>
      <c r="P152" s="395">
        <f t="shared" si="22"/>
        <v>1791.2625514470001</v>
      </c>
      <c r="Q152" s="286"/>
      <c r="R152" s="391"/>
      <c r="S152" s="391"/>
      <c r="T152" s="391"/>
      <c r="U152" s="390"/>
      <c r="V152" s="390"/>
      <c r="W152" s="390"/>
      <c r="X152" s="390"/>
      <c r="Y152" s="390"/>
      <c r="Z152" s="390"/>
      <c r="AA152" s="390"/>
      <c r="AB152" s="390"/>
      <c r="AC152" s="390"/>
      <c r="AD152" s="390"/>
      <c r="AE152" s="390"/>
      <c r="AF152" s="390"/>
      <c r="AG152" s="390"/>
      <c r="AH152" s="390"/>
      <c r="AI152" s="390"/>
      <c r="AJ152" s="390"/>
      <c r="AK152" s="390"/>
      <c r="AL152" s="390"/>
      <c r="AM152" s="390"/>
      <c r="AN152" s="390"/>
      <c r="AO152" s="390"/>
      <c r="AP152" s="390"/>
      <c r="AQ152" s="390"/>
      <c r="AR152" s="390"/>
      <c r="AS152" s="390"/>
      <c r="AT152" s="390"/>
      <c r="AU152" s="390"/>
      <c r="AV152" s="390"/>
      <c r="AW152" s="390"/>
      <c r="AX152" s="390"/>
      <c r="AY152" s="390"/>
      <c r="AZ152" s="390"/>
      <c r="BA152" s="390"/>
      <c r="BB152" s="390"/>
      <c r="BC152" s="390"/>
      <c r="BD152" s="390"/>
      <c r="BE152" s="390"/>
      <c r="BF152" s="390"/>
      <c r="BG152" s="390"/>
      <c r="BH152" s="390"/>
      <c r="BI152" s="390"/>
      <c r="BJ152" s="390"/>
      <c r="BK152" s="390"/>
      <c r="BL152" s="390"/>
      <c r="BM152" s="390"/>
      <c r="BN152" s="390"/>
      <c r="BO152" s="390"/>
      <c r="BP152" s="390"/>
      <c r="BQ152" s="390"/>
      <c r="BR152" s="390"/>
      <c r="BS152" s="390"/>
      <c r="BT152" s="390"/>
      <c r="BU152" s="390"/>
      <c r="BV152" s="390"/>
      <c r="BW152" s="390"/>
      <c r="BX152" s="390"/>
      <c r="BY152" s="390"/>
      <c r="BZ152" s="390"/>
      <c r="CA152" s="390"/>
      <c r="CB152" s="390"/>
      <c r="CC152" s="390"/>
      <c r="CD152" s="390"/>
      <c r="CE152" s="390"/>
      <c r="CF152" s="390"/>
      <c r="CG152" s="390"/>
      <c r="CH152" s="390"/>
      <c r="CI152" s="390"/>
      <c r="CJ152" s="390"/>
      <c r="CK152" s="390"/>
      <c r="CL152" s="390"/>
      <c r="CM152" s="390"/>
      <c r="CN152" s="390"/>
      <c r="CO152" s="390"/>
      <c r="CP152" s="390"/>
      <c r="CQ152" s="390"/>
      <c r="CR152" s="390"/>
      <c r="CS152" s="390"/>
      <c r="CT152" s="390"/>
      <c r="CU152" s="390"/>
      <c r="CV152" s="390"/>
      <c r="CW152" s="390"/>
      <c r="CX152" s="390"/>
      <c r="CY152" s="390"/>
      <c r="CZ152" s="390"/>
      <c r="DA152" s="390"/>
      <c r="DB152" s="390"/>
      <c r="DC152" s="390"/>
      <c r="DD152" s="390"/>
      <c r="DE152" s="390"/>
      <c r="DF152" s="390"/>
      <c r="DG152" s="390"/>
      <c r="DH152" s="390"/>
      <c r="GN152" s="245"/>
    </row>
    <row r="153" spans="1:196" x14ac:dyDescent="0.25">
      <c r="A153" s="193" t="s">
        <v>34</v>
      </c>
      <c r="B153" s="193">
        <v>38</v>
      </c>
      <c r="C153" s="193">
        <v>164.04</v>
      </c>
      <c r="D153" s="193">
        <v>1274</v>
      </c>
      <c r="E153" s="193">
        <v>259.02999999999997</v>
      </c>
      <c r="F153" s="193">
        <v>462.66</v>
      </c>
      <c r="G153" s="193">
        <v>115.39</v>
      </c>
      <c r="H153" s="292">
        <f>F153+G153</f>
        <v>578.05000000000007</v>
      </c>
      <c r="I153" s="193">
        <v>0</v>
      </c>
      <c r="J153" s="193">
        <v>12.68</v>
      </c>
      <c r="K153" s="293">
        <f t="shared" si="19"/>
        <v>2865.85</v>
      </c>
      <c r="L153" s="2">
        <f t="shared" si="20"/>
        <v>4536.1089348249998</v>
      </c>
      <c r="M153" s="193">
        <v>43.23</v>
      </c>
      <c r="N153" s="193">
        <v>844.48</v>
      </c>
      <c r="O153" s="284">
        <f t="shared" si="21"/>
        <v>887.71</v>
      </c>
      <c r="P153" s="366">
        <f t="shared" si="22"/>
        <v>897.20290442700002</v>
      </c>
      <c r="Q153" s="193">
        <v>38</v>
      </c>
      <c r="R153" s="9"/>
      <c r="S153" s="9"/>
      <c r="T153" s="9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384"/>
    </row>
    <row r="154" spans="1:196" s="375" customFormat="1" x14ac:dyDescent="0.25">
      <c r="A154" s="371" t="s">
        <v>35</v>
      </c>
      <c r="B154" s="371"/>
      <c r="C154" s="371">
        <v>162.63</v>
      </c>
      <c r="D154" s="371">
        <v>0</v>
      </c>
      <c r="E154" s="371">
        <v>326.25</v>
      </c>
      <c r="F154" s="371">
        <v>483.49</v>
      </c>
      <c r="G154" s="371">
        <v>50.6</v>
      </c>
      <c r="H154" s="367">
        <f>F154+G154</f>
        <v>534.09</v>
      </c>
      <c r="I154" s="371">
        <v>0</v>
      </c>
      <c r="J154" s="371">
        <v>14.56</v>
      </c>
      <c r="K154" s="2">
        <f t="shared" si="19"/>
        <v>1571.62</v>
      </c>
      <c r="L154" s="2">
        <f t="shared" si="20"/>
        <v>2487.5829244899996</v>
      </c>
      <c r="M154" s="371">
        <v>0</v>
      </c>
      <c r="N154" s="369">
        <v>844.48</v>
      </c>
      <c r="O154" s="284">
        <f t="shared" si="21"/>
        <v>844.48</v>
      </c>
      <c r="P154" s="366">
        <f t="shared" si="22"/>
        <v>853.51061577600001</v>
      </c>
      <c r="Q154" s="371"/>
      <c r="R154" s="377"/>
      <c r="S154" s="377"/>
      <c r="T154" s="377"/>
      <c r="U154" s="385"/>
      <c r="V154" s="385"/>
      <c r="W154" s="385"/>
      <c r="X154" s="385"/>
      <c r="Y154" s="385"/>
      <c r="Z154" s="385"/>
      <c r="AA154" s="385"/>
      <c r="AB154" s="385"/>
      <c r="AC154" s="385"/>
      <c r="AD154" s="385"/>
      <c r="AE154" s="385"/>
      <c r="AF154" s="385"/>
      <c r="AG154" s="385"/>
      <c r="AH154" s="385"/>
      <c r="AI154" s="385"/>
      <c r="AJ154" s="385"/>
      <c r="AK154" s="385"/>
      <c r="AL154" s="385"/>
      <c r="AM154" s="385"/>
      <c r="AN154" s="385"/>
      <c r="AO154" s="385"/>
      <c r="AP154" s="385"/>
      <c r="AQ154" s="385"/>
      <c r="AR154" s="385"/>
      <c r="AS154" s="385"/>
      <c r="AT154" s="385"/>
      <c r="AU154" s="385"/>
      <c r="AV154" s="385"/>
      <c r="AW154" s="385"/>
      <c r="AX154" s="385"/>
      <c r="AY154" s="385"/>
      <c r="AZ154" s="385"/>
      <c r="BA154" s="385"/>
      <c r="BB154" s="385"/>
      <c r="BC154" s="385"/>
      <c r="BD154" s="385"/>
      <c r="BE154" s="385"/>
      <c r="BF154" s="385"/>
      <c r="BG154" s="385"/>
      <c r="BH154" s="385"/>
      <c r="BI154" s="385"/>
      <c r="BJ154" s="385"/>
      <c r="BK154" s="385"/>
      <c r="BL154" s="385"/>
      <c r="BM154" s="385"/>
      <c r="BN154" s="385"/>
      <c r="BO154" s="385"/>
      <c r="BP154" s="385"/>
      <c r="BQ154" s="385"/>
      <c r="BR154" s="385"/>
      <c r="BS154" s="385"/>
      <c r="BT154" s="385"/>
      <c r="BU154" s="385"/>
      <c r="BV154" s="385"/>
      <c r="BW154" s="385"/>
      <c r="BX154" s="385"/>
      <c r="BY154" s="385"/>
      <c r="BZ154" s="385"/>
      <c r="CA154" s="385"/>
      <c r="CB154" s="385"/>
      <c r="CC154" s="385"/>
      <c r="CD154" s="385"/>
      <c r="CE154" s="385"/>
      <c r="CF154" s="385"/>
      <c r="CG154" s="385"/>
      <c r="CH154" s="385"/>
      <c r="CI154" s="385"/>
      <c r="CJ154" s="385"/>
      <c r="CK154" s="385"/>
      <c r="CL154" s="385"/>
      <c r="CM154" s="385"/>
      <c r="CN154" s="385"/>
      <c r="CO154" s="385"/>
      <c r="CP154" s="385"/>
      <c r="CQ154" s="385"/>
      <c r="CR154" s="385"/>
      <c r="CS154" s="385"/>
      <c r="CT154" s="385"/>
      <c r="CU154" s="385"/>
      <c r="CV154" s="385"/>
      <c r="CW154" s="385"/>
      <c r="CX154" s="385"/>
      <c r="CY154" s="385"/>
      <c r="CZ154" s="385"/>
      <c r="DA154" s="385"/>
      <c r="DB154" s="385"/>
      <c r="DC154" s="385"/>
      <c r="DD154" s="385"/>
      <c r="DE154" s="385"/>
      <c r="DF154" s="385"/>
      <c r="DG154" s="385"/>
      <c r="DH154" s="385"/>
      <c r="DI154" s="385"/>
      <c r="DJ154" s="385"/>
      <c r="DK154" s="385"/>
      <c r="DL154" s="385"/>
      <c r="DM154" s="385"/>
      <c r="DN154" s="385"/>
      <c r="DO154" s="385"/>
      <c r="DP154" s="385"/>
      <c r="DQ154" s="385"/>
      <c r="DR154" s="385"/>
      <c r="DS154" s="385"/>
      <c r="DT154" s="385"/>
      <c r="DU154" s="385"/>
      <c r="DV154" s="385"/>
      <c r="DW154" s="385"/>
      <c r="DX154" s="385"/>
      <c r="DY154" s="385"/>
      <c r="DZ154" s="385"/>
      <c r="EA154" s="385"/>
      <c r="EB154" s="385"/>
      <c r="EC154" s="385"/>
      <c r="ED154" s="385"/>
      <c r="EE154" s="385"/>
      <c r="EF154" s="385"/>
      <c r="EG154" s="385"/>
      <c r="EH154" s="385"/>
      <c r="EI154" s="385"/>
      <c r="EJ154" s="385"/>
      <c r="EK154" s="385"/>
      <c r="EL154" s="385"/>
      <c r="EM154" s="385"/>
      <c r="EN154" s="385"/>
      <c r="EO154" s="385"/>
      <c r="EP154" s="385"/>
      <c r="EQ154" s="385"/>
      <c r="ER154" s="385"/>
      <c r="ES154" s="385"/>
      <c r="ET154" s="385"/>
      <c r="EU154" s="385"/>
      <c r="EV154" s="385"/>
      <c r="EW154" s="385"/>
      <c r="EX154" s="385"/>
      <c r="EY154" s="385"/>
      <c r="EZ154" s="385"/>
      <c r="FA154" s="385"/>
      <c r="FB154" s="385"/>
      <c r="FC154" s="385"/>
      <c r="FD154" s="385"/>
      <c r="FE154" s="385"/>
      <c r="FF154" s="385"/>
      <c r="FG154" s="385"/>
      <c r="FH154" s="385"/>
      <c r="FI154" s="385"/>
      <c r="FJ154" s="385"/>
      <c r="FK154" s="385"/>
      <c r="FL154" s="385"/>
      <c r="FM154" s="385"/>
      <c r="FN154" s="385"/>
      <c r="FO154" s="385"/>
      <c r="FP154" s="385"/>
      <c r="FQ154" s="385"/>
      <c r="FR154" s="385"/>
      <c r="FS154" s="385"/>
      <c r="FT154" s="385"/>
      <c r="FU154" s="385"/>
      <c r="FV154" s="385"/>
      <c r="FW154" s="385"/>
      <c r="FX154" s="385"/>
      <c r="FY154" s="385"/>
      <c r="FZ154" s="385"/>
      <c r="GA154" s="385"/>
      <c r="GB154" s="385"/>
      <c r="GC154" s="385"/>
      <c r="GD154" s="385"/>
      <c r="GE154" s="385"/>
      <c r="GF154" s="385"/>
      <c r="GG154" s="385"/>
      <c r="GH154" s="385"/>
      <c r="GI154" s="385"/>
      <c r="GJ154" s="385"/>
      <c r="GK154" s="385"/>
      <c r="GL154" s="385"/>
      <c r="GM154" s="385"/>
      <c r="GN154" s="386"/>
    </row>
    <row r="155" spans="1:196" ht="15.75" thickBot="1" x14ac:dyDescent="0.3">
      <c r="A155" s="335" t="s">
        <v>36</v>
      </c>
      <c r="B155" s="335"/>
      <c r="C155" s="335">
        <v>162.63</v>
      </c>
      <c r="D155" s="335">
        <v>1274</v>
      </c>
      <c r="E155" s="335">
        <v>398.87</v>
      </c>
      <c r="F155" s="335">
        <v>594.62</v>
      </c>
      <c r="G155" s="335">
        <v>27.3</v>
      </c>
      <c r="H155" s="301">
        <f>F155+G155</f>
        <v>621.91999999999996</v>
      </c>
      <c r="I155" s="335">
        <v>0</v>
      </c>
      <c r="J155" s="335">
        <v>11.38</v>
      </c>
      <c r="K155" s="302">
        <f t="shared" si="19"/>
        <v>3090.7200000000003</v>
      </c>
      <c r="L155" s="2">
        <f t="shared" si="20"/>
        <v>4892.0364314400003</v>
      </c>
      <c r="M155" s="335">
        <v>102.38</v>
      </c>
      <c r="N155" s="303">
        <v>844.48</v>
      </c>
      <c r="O155" s="284">
        <f t="shared" si="21"/>
        <v>946.86</v>
      </c>
      <c r="P155" s="366">
        <f t="shared" si="22"/>
        <v>956.98543678200008</v>
      </c>
      <c r="Q155" s="335"/>
      <c r="R155" s="9"/>
      <c r="S155" s="9"/>
      <c r="T155" s="9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384"/>
    </row>
    <row r="156" spans="1:196" s="267" customFormat="1" ht="15.75" thickBot="1" x14ac:dyDescent="0.3">
      <c r="A156" s="285"/>
      <c r="B156" s="286"/>
      <c r="C156" s="300">
        <f>SUM(C153:C155)</f>
        <v>489.29999999999995</v>
      </c>
      <c r="D156" s="286">
        <f>SUM(D153:D155)</f>
        <v>2548</v>
      </c>
      <c r="E156" s="286">
        <f>SUM(E153:E155)</f>
        <v>984.15</v>
      </c>
      <c r="F156" s="286"/>
      <c r="G156" s="286"/>
      <c r="H156" s="288">
        <f>SUM(H153:H155)</f>
        <v>1734.06</v>
      </c>
      <c r="I156" s="286">
        <f>SUM(I153:I155)</f>
        <v>0</v>
      </c>
      <c r="J156" s="295">
        <f>SUM(J153:J155)</f>
        <v>38.620000000000005</v>
      </c>
      <c r="K156" s="289">
        <f t="shared" si="19"/>
        <v>5794.13</v>
      </c>
      <c r="L156" s="394">
        <f t="shared" si="20"/>
        <v>9171.0329788849995</v>
      </c>
      <c r="M156" s="286">
        <f>SUM(M153:M155)</f>
        <v>145.60999999999999</v>
      </c>
      <c r="N156" s="286">
        <f>SUM(N153:N155)</f>
        <v>2533.44</v>
      </c>
      <c r="O156" s="284">
        <f t="shared" si="21"/>
        <v>2679.05</v>
      </c>
      <c r="P156" s="395">
        <f t="shared" si="22"/>
        <v>2707.6989569850002</v>
      </c>
      <c r="Q156" s="286"/>
      <c r="R156" s="391"/>
      <c r="S156" s="391"/>
      <c r="T156" s="391"/>
      <c r="U156" s="390"/>
      <c r="V156" s="390"/>
      <c r="W156" s="390"/>
      <c r="X156" s="390"/>
      <c r="Y156" s="390"/>
      <c r="Z156" s="390"/>
      <c r="AA156" s="390"/>
      <c r="AB156" s="390"/>
      <c r="AC156" s="390"/>
      <c r="AD156" s="390"/>
      <c r="AE156" s="390"/>
      <c r="AF156" s="390"/>
      <c r="AG156" s="390"/>
      <c r="AH156" s="390"/>
      <c r="AI156" s="390"/>
      <c r="AJ156" s="390"/>
      <c r="AK156" s="390"/>
      <c r="AL156" s="390"/>
      <c r="AM156" s="390"/>
      <c r="AN156" s="390"/>
      <c r="AO156" s="390"/>
      <c r="AP156" s="390"/>
      <c r="AQ156" s="390"/>
      <c r="AR156" s="390"/>
      <c r="AS156" s="390"/>
      <c r="AT156" s="390"/>
      <c r="AU156" s="390"/>
      <c r="AV156" s="390"/>
      <c r="AW156" s="390"/>
      <c r="AX156" s="390"/>
      <c r="AY156" s="390"/>
      <c r="AZ156" s="390"/>
      <c r="BA156" s="390"/>
      <c r="BB156" s="390"/>
      <c r="BC156" s="390"/>
      <c r="BD156" s="390"/>
      <c r="BE156" s="390"/>
      <c r="BF156" s="390"/>
      <c r="BG156" s="390"/>
      <c r="BH156" s="390"/>
      <c r="BI156" s="390"/>
      <c r="BJ156" s="390"/>
      <c r="BK156" s="390"/>
      <c r="BL156" s="390"/>
      <c r="BM156" s="390"/>
      <c r="BN156" s="390"/>
      <c r="BO156" s="390"/>
      <c r="BP156" s="390"/>
      <c r="BQ156" s="390"/>
      <c r="BR156" s="390"/>
      <c r="BS156" s="390"/>
      <c r="BT156" s="390"/>
      <c r="BU156" s="390"/>
      <c r="BV156" s="390"/>
      <c r="BW156" s="390"/>
      <c r="BX156" s="390"/>
      <c r="BY156" s="390"/>
      <c r="BZ156" s="390"/>
      <c r="CA156" s="390"/>
      <c r="CB156" s="390"/>
      <c r="CC156" s="390"/>
      <c r="CD156" s="390"/>
      <c r="CE156" s="390"/>
      <c r="CF156" s="390"/>
      <c r="CG156" s="390"/>
      <c r="CH156" s="390"/>
      <c r="CI156" s="390"/>
      <c r="CJ156" s="390"/>
      <c r="CK156" s="390"/>
      <c r="CL156" s="390"/>
      <c r="CM156" s="390"/>
      <c r="CN156" s="390"/>
      <c r="CO156" s="390"/>
      <c r="CP156" s="390"/>
      <c r="CQ156" s="390"/>
      <c r="CR156" s="390"/>
      <c r="CS156" s="390"/>
      <c r="CT156" s="390"/>
      <c r="CU156" s="390"/>
      <c r="CV156" s="390"/>
      <c r="CW156" s="390"/>
      <c r="CX156" s="390"/>
      <c r="CY156" s="390"/>
      <c r="CZ156" s="390"/>
      <c r="DA156" s="390"/>
      <c r="DB156" s="390"/>
      <c r="DC156" s="390"/>
      <c r="DD156" s="390"/>
      <c r="DE156" s="390"/>
      <c r="DF156" s="390"/>
      <c r="DG156" s="390"/>
      <c r="DH156" s="390"/>
      <c r="GN156" s="245"/>
    </row>
    <row r="157" spans="1:196" x14ac:dyDescent="0.25">
      <c r="A157" s="193" t="s">
        <v>34</v>
      </c>
      <c r="B157" s="193">
        <v>39</v>
      </c>
      <c r="C157" s="193">
        <v>164.04</v>
      </c>
      <c r="D157" s="193">
        <v>1262.8</v>
      </c>
      <c r="E157" s="193">
        <v>269.29000000000002</v>
      </c>
      <c r="F157" s="193">
        <v>450.8</v>
      </c>
      <c r="G157" s="193">
        <v>114.37</v>
      </c>
      <c r="H157" s="292">
        <f>F157+G157</f>
        <v>565.17000000000007</v>
      </c>
      <c r="I157" s="193">
        <v>0</v>
      </c>
      <c r="J157" s="193">
        <v>12.57</v>
      </c>
      <c r="K157" s="293">
        <f t="shared" si="19"/>
        <v>2839.04</v>
      </c>
      <c r="L157" s="2">
        <f t="shared" si="20"/>
        <v>4493.6736780800002</v>
      </c>
      <c r="M157" s="193">
        <v>42.85</v>
      </c>
      <c r="N157" s="193">
        <v>837.06</v>
      </c>
      <c r="O157" s="284">
        <f t="shared" si="21"/>
        <v>879.91</v>
      </c>
      <c r="P157" s="366">
        <f t="shared" si="22"/>
        <v>889.31949356699999</v>
      </c>
      <c r="Q157" s="193">
        <v>39</v>
      </c>
      <c r="R157" s="9"/>
      <c r="S157" s="9"/>
      <c r="T157" s="9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384"/>
    </row>
    <row r="158" spans="1:196" s="375" customFormat="1" x14ac:dyDescent="0.25">
      <c r="A158" s="371" t="s">
        <v>35</v>
      </c>
      <c r="B158" s="371"/>
      <c r="C158" s="371">
        <v>162.63</v>
      </c>
      <c r="D158" s="371">
        <v>0</v>
      </c>
      <c r="E158" s="371">
        <v>169.01</v>
      </c>
      <c r="F158" s="371">
        <v>298.18</v>
      </c>
      <c r="G158" s="371">
        <v>50.15</v>
      </c>
      <c r="H158" s="367">
        <f>F158+G158</f>
        <v>348.33</v>
      </c>
      <c r="I158" s="371">
        <v>0</v>
      </c>
      <c r="J158" s="371">
        <v>14.43</v>
      </c>
      <c r="K158" s="2">
        <f t="shared" si="19"/>
        <v>1042.73</v>
      </c>
      <c r="L158" s="2">
        <f t="shared" si="20"/>
        <v>1650.448163585</v>
      </c>
      <c r="M158" s="371">
        <v>0</v>
      </c>
      <c r="N158" s="369">
        <v>837.06</v>
      </c>
      <c r="O158" s="284">
        <f t="shared" si="21"/>
        <v>837.06</v>
      </c>
      <c r="P158" s="366">
        <f t="shared" si="22"/>
        <v>846.01126852200002</v>
      </c>
      <c r="Q158" s="371"/>
      <c r="R158" s="377"/>
      <c r="S158" s="377"/>
      <c r="T158" s="377"/>
      <c r="U158" s="385"/>
      <c r="V158" s="385"/>
      <c r="W158" s="385"/>
      <c r="X158" s="385"/>
      <c r="Y158" s="385"/>
      <c r="Z158" s="385"/>
      <c r="AA158" s="385"/>
      <c r="AB158" s="385"/>
      <c r="AC158" s="385"/>
      <c r="AD158" s="385"/>
      <c r="AE158" s="385"/>
      <c r="AF158" s="385"/>
      <c r="AG158" s="385"/>
      <c r="AH158" s="385"/>
      <c r="AI158" s="385"/>
      <c r="AJ158" s="385"/>
      <c r="AK158" s="385"/>
      <c r="AL158" s="385"/>
      <c r="AM158" s="385"/>
      <c r="AN158" s="385"/>
      <c r="AO158" s="385"/>
      <c r="AP158" s="385"/>
      <c r="AQ158" s="385"/>
      <c r="AR158" s="385"/>
      <c r="AS158" s="385"/>
      <c r="AT158" s="385"/>
      <c r="AU158" s="385"/>
      <c r="AV158" s="385"/>
      <c r="AW158" s="385"/>
      <c r="AX158" s="385"/>
      <c r="AY158" s="385"/>
      <c r="AZ158" s="385"/>
      <c r="BA158" s="385"/>
      <c r="BB158" s="385"/>
      <c r="BC158" s="385"/>
      <c r="BD158" s="385"/>
      <c r="BE158" s="385"/>
      <c r="BF158" s="385"/>
      <c r="BG158" s="385"/>
      <c r="BH158" s="385"/>
      <c r="BI158" s="385"/>
      <c r="BJ158" s="385"/>
      <c r="BK158" s="385"/>
      <c r="BL158" s="385"/>
      <c r="BM158" s="385"/>
      <c r="BN158" s="385"/>
      <c r="BO158" s="385"/>
      <c r="BP158" s="385"/>
      <c r="BQ158" s="385"/>
      <c r="BR158" s="385"/>
      <c r="BS158" s="385"/>
      <c r="BT158" s="385"/>
      <c r="BU158" s="385"/>
      <c r="BV158" s="385"/>
      <c r="BW158" s="385"/>
      <c r="BX158" s="385"/>
      <c r="BY158" s="385"/>
      <c r="BZ158" s="385"/>
      <c r="CA158" s="385"/>
      <c r="CB158" s="385"/>
      <c r="CC158" s="385"/>
      <c r="CD158" s="385"/>
      <c r="CE158" s="385"/>
      <c r="CF158" s="385"/>
      <c r="CG158" s="385"/>
      <c r="CH158" s="385"/>
      <c r="CI158" s="385"/>
      <c r="CJ158" s="385"/>
      <c r="CK158" s="385"/>
      <c r="CL158" s="385"/>
      <c r="CM158" s="385"/>
      <c r="CN158" s="385"/>
      <c r="CO158" s="385"/>
      <c r="CP158" s="385"/>
      <c r="CQ158" s="385"/>
      <c r="CR158" s="385"/>
      <c r="CS158" s="385"/>
      <c r="CT158" s="385"/>
      <c r="CU158" s="385"/>
      <c r="CV158" s="385"/>
      <c r="CW158" s="385"/>
      <c r="CX158" s="385"/>
      <c r="CY158" s="385"/>
      <c r="CZ158" s="385"/>
      <c r="DA158" s="385"/>
      <c r="DB158" s="385"/>
      <c r="DC158" s="385"/>
      <c r="DD158" s="385"/>
      <c r="DE158" s="385"/>
      <c r="DF158" s="385"/>
      <c r="DG158" s="385"/>
      <c r="DH158" s="385"/>
      <c r="DI158" s="385"/>
      <c r="DJ158" s="385"/>
      <c r="DK158" s="385"/>
      <c r="DL158" s="385"/>
      <c r="DM158" s="385"/>
      <c r="DN158" s="385"/>
      <c r="DO158" s="385"/>
      <c r="DP158" s="385"/>
      <c r="DQ158" s="385"/>
      <c r="DR158" s="385"/>
      <c r="DS158" s="385"/>
      <c r="DT158" s="385"/>
      <c r="DU158" s="385"/>
      <c r="DV158" s="385"/>
      <c r="DW158" s="385"/>
      <c r="DX158" s="385"/>
      <c r="DY158" s="385"/>
      <c r="DZ158" s="385"/>
      <c r="EA158" s="385"/>
      <c r="EB158" s="385"/>
      <c r="EC158" s="385"/>
      <c r="ED158" s="385"/>
      <c r="EE158" s="385"/>
      <c r="EF158" s="385"/>
      <c r="EG158" s="385"/>
      <c r="EH158" s="385"/>
      <c r="EI158" s="385"/>
      <c r="EJ158" s="385"/>
      <c r="EK158" s="385"/>
      <c r="EL158" s="385"/>
      <c r="EM158" s="385"/>
      <c r="EN158" s="385"/>
      <c r="EO158" s="385"/>
      <c r="EP158" s="385"/>
      <c r="EQ158" s="385"/>
      <c r="ER158" s="385"/>
      <c r="ES158" s="385"/>
      <c r="ET158" s="385"/>
      <c r="EU158" s="385"/>
      <c r="EV158" s="385"/>
      <c r="EW158" s="385"/>
      <c r="EX158" s="385"/>
      <c r="EY158" s="385"/>
      <c r="EZ158" s="385"/>
      <c r="FA158" s="385"/>
      <c r="FB158" s="385"/>
      <c r="FC158" s="385"/>
      <c r="FD158" s="385"/>
      <c r="FE158" s="385"/>
      <c r="FF158" s="385"/>
      <c r="FG158" s="385"/>
      <c r="FH158" s="385"/>
      <c r="FI158" s="385"/>
      <c r="FJ158" s="385"/>
      <c r="FK158" s="385"/>
      <c r="FL158" s="385"/>
      <c r="FM158" s="385"/>
      <c r="FN158" s="385"/>
      <c r="FO158" s="385"/>
      <c r="FP158" s="385"/>
      <c r="FQ158" s="385"/>
      <c r="FR158" s="385"/>
      <c r="FS158" s="385"/>
      <c r="FT158" s="385"/>
      <c r="FU158" s="385"/>
      <c r="FV158" s="385"/>
      <c r="FW158" s="385"/>
      <c r="FX158" s="385"/>
      <c r="FY158" s="385"/>
      <c r="FZ158" s="385"/>
      <c r="GA158" s="385"/>
      <c r="GB158" s="385"/>
      <c r="GC158" s="385"/>
      <c r="GD158" s="385"/>
      <c r="GE158" s="385"/>
      <c r="GF158" s="385"/>
      <c r="GG158" s="385"/>
      <c r="GH158" s="385"/>
      <c r="GI158" s="385"/>
      <c r="GJ158" s="385"/>
      <c r="GK158" s="385"/>
      <c r="GL158" s="385"/>
      <c r="GM158" s="385"/>
      <c r="GN158" s="386"/>
    </row>
    <row r="159" spans="1:196" ht="15.75" thickBot="1" x14ac:dyDescent="0.3">
      <c r="A159" s="335" t="s">
        <v>36</v>
      </c>
      <c r="B159" s="335"/>
      <c r="C159" s="335">
        <v>162.63</v>
      </c>
      <c r="D159" s="335">
        <v>1262.8</v>
      </c>
      <c r="E159" s="335">
        <v>443.41</v>
      </c>
      <c r="F159" s="335">
        <v>547.71</v>
      </c>
      <c r="G159" s="335">
        <v>27.06</v>
      </c>
      <c r="H159" s="301">
        <f>F159+G159</f>
        <v>574.77</v>
      </c>
      <c r="I159" s="335">
        <v>0</v>
      </c>
      <c r="J159" s="335">
        <v>11.28</v>
      </c>
      <c r="K159" s="302">
        <f t="shared" si="19"/>
        <v>3029.6600000000003</v>
      </c>
      <c r="L159" s="2">
        <f t="shared" si="20"/>
        <v>4795.3897780700008</v>
      </c>
      <c r="M159" s="335">
        <v>101.48</v>
      </c>
      <c r="N159" s="303">
        <v>837.06</v>
      </c>
      <c r="O159" s="284">
        <f t="shared" si="21"/>
        <v>938.54</v>
      </c>
      <c r="P159" s="366">
        <f t="shared" si="22"/>
        <v>948.57646519799994</v>
      </c>
      <c r="Q159" s="335"/>
      <c r="R159" s="9"/>
      <c r="S159" s="9"/>
      <c r="T159" s="9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384"/>
    </row>
    <row r="160" spans="1:196" s="267" customFormat="1" ht="15.75" thickBot="1" x14ac:dyDescent="0.3">
      <c r="A160" s="285"/>
      <c r="B160" s="286"/>
      <c r="C160" s="300">
        <f>SUM(C157:C159)</f>
        <v>489.29999999999995</v>
      </c>
      <c r="D160" s="286">
        <f>SUM(D157:D159)</f>
        <v>2525.6</v>
      </c>
      <c r="E160" s="286">
        <f>SUM(E157:E159)</f>
        <v>881.71</v>
      </c>
      <c r="F160" s="286"/>
      <c r="G160" s="286"/>
      <c r="H160" s="288">
        <f>SUM(H157:H159)</f>
        <v>1488.27</v>
      </c>
      <c r="I160" s="286">
        <f>SUM(I157:I159)</f>
        <v>0</v>
      </c>
      <c r="J160" s="295">
        <f>SUM(J157:J159)</f>
        <v>38.28</v>
      </c>
      <c r="K160" s="289">
        <f t="shared" si="19"/>
        <v>5423.1599999999989</v>
      </c>
      <c r="L160" s="394">
        <f t="shared" si="20"/>
        <v>8583.8562838199978</v>
      </c>
      <c r="M160" s="286">
        <f>SUM(M157:M159)</f>
        <v>144.33000000000001</v>
      </c>
      <c r="N160" s="286">
        <f>SUM(N157:N159)</f>
        <v>2511.1799999999998</v>
      </c>
      <c r="O160" s="284">
        <f t="shared" si="21"/>
        <v>2655.5099999999998</v>
      </c>
      <c r="P160" s="395">
        <f t="shared" si="22"/>
        <v>2683.9072272869998</v>
      </c>
      <c r="Q160" s="286"/>
      <c r="R160" s="391"/>
      <c r="S160" s="391"/>
      <c r="T160" s="391"/>
      <c r="U160" s="390"/>
      <c r="V160" s="390"/>
      <c r="W160" s="390"/>
      <c r="X160" s="390"/>
      <c r="Y160" s="390"/>
      <c r="Z160" s="390"/>
      <c r="AA160" s="390"/>
      <c r="AB160" s="390"/>
      <c r="AC160" s="390"/>
      <c r="AD160" s="390"/>
      <c r="AE160" s="390"/>
      <c r="AF160" s="390"/>
      <c r="AG160" s="390"/>
      <c r="AH160" s="390"/>
      <c r="AI160" s="390"/>
      <c r="AJ160" s="390"/>
      <c r="AK160" s="390"/>
      <c r="AL160" s="390"/>
      <c r="AM160" s="390"/>
      <c r="AN160" s="390"/>
      <c r="AO160" s="390"/>
      <c r="AP160" s="390"/>
      <c r="AQ160" s="390"/>
      <c r="AR160" s="390"/>
      <c r="AS160" s="390"/>
      <c r="AT160" s="390"/>
      <c r="AU160" s="390"/>
      <c r="AV160" s="390"/>
      <c r="AW160" s="390"/>
      <c r="AX160" s="390"/>
      <c r="AY160" s="390"/>
      <c r="AZ160" s="390"/>
      <c r="BA160" s="390"/>
      <c r="BB160" s="390"/>
      <c r="BC160" s="390"/>
      <c r="BD160" s="390"/>
      <c r="BE160" s="390"/>
      <c r="BF160" s="390"/>
      <c r="BG160" s="390"/>
      <c r="BH160" s="390"/>
      <c r="BI160" s="390"/>
      <c r="BJ160" s="390"/>
      <c r="BK160" s="390"/>
      <c r="BL160" s="390"/>
      <c r="BM160" s="390"/>
      <c r="BN160" s="390"/>
      <c r="BO160" s="390"/>
      <c r="BP160" s="390"/>
      <c r="BQ160" s="390"/>
      <c r="BR160" s="390"/>
      <c r="BS160" s="390"/>
      <c r="BT160" s="390"/>
      <c r="BU160" s="390"/>
      <c r="BV160" s="390"/>
      <c r="BW160" s="390"/>
      <c r="BX160" s="390"/>
      <c r="BY160" s="390"/>
      <c r="BZ160" s="390"/>
      <c r="CA160" s="390"/>
      <c r="CB160" s="390"/>
      <c r="CC160" s="390"/>
      <c r="CD160" s="390"/>
      <c r="CE160" s="390"/>
      <c r="CF160" s="390"/>
      <c r="CG160" s="390"/>
      <c r="CH160" s="390"/>
      <c r="CI160" s="390"/>
      <c r="CJ160" s="390"/>
      <c r="CK160" s="390"/>
      <c r="CL160" s="390"/>
      <c r="CM160" s="390"/>
      <c r="CN160" s="390"/>
      <c r="CO160" s="390"/>
      <c r="CP160" s="390"/>
      <c r="CQ160" s="390"/>
      <c r="CR160" s="390"/>
      <c r="CS160" s="390"/>
      <c r="CT160" s="390"/>
      <c r="CU160" s="390"/>
      <c r="CV160" s="390"/>
      <c r="CW160" s="390"/>
      <c r="CX160" s="390"/>
      <c r="CY160" s="390"/>
      <c r="CZ160" s="390"/>
      <c r="DA160" s="390"/>
      <c r="DB160" s="390"/>
      <c r="DC160" s="390"/>
      <c r="DD160" s="390"/>
      <c r="DE160" s="390"/>
      <c r="DF160" s="390"/>
      <c r="DG160" s="390"/>
      <c r="DH160" s="390"/>
      <c r="GN160" s="245"/>
    </row>
    <row r="161" spans="1:196" x14ac:dyDescent="0.25">
      <c r="A161" s="193" t="s">
        <v>34</v>
      </c>
      <c r="B161" s="193">
        <v>40</v>
      </c>
      <c r="C161" s="193">
        <v>54.68</v>
      </c>
      <c r="D161" s="193">
        <v>845.6</v>
      </c>
      <c r="E161" s="193">
        <v>130.5</v>
      </c>
      <c r="F161" s="193">
        <v>178.43</v>
      </c>
      <c r="G161" s="193">
        <v>76.59</v>
      </c>
      <c r="H161" s="292">
        <f>F161+G161</f>
        <v>255.02</v>
      </c>
      <c r="I161" s="193">
        <v>260.26</v>
      </c>
      <c r="J161" s="193">
        <v>8.42</v>
      </c>
      <c r="K161" s="293">
        <f t="shared" si="19"/>
        <v>1809.5</v>
      </c>
      <c r="L161" s="2">
        <f t="shared" si="20"/>
        <v>2864.1028377500002</v>
      </c>
      <c r="M161" s="193">
        <v>28.69</v>
      </c>
      <c r="N161" s="193">
        <v>560.51</v>
      </c>
      <c r="O161" s="284">
        <f t="shared" si="21"/>
        <v>589.20000000000005</v>
      </c>
      <c r="P161" s="366">
        <f t="shared" si="22"/>
        <v>595.50072804000001</v>
      </c>
      <c r="Q161" s="193">
        <v>40</v>
      </c>
      <c r="R161" s="9"/>
      <c r="S161" s="9"/>
      <c r="T161" s="9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384"/>
    </row>
    <row r="162" spans="1:196" s="375" customFormat="1" x14ac:dyDescent="0.25">
      <c r="A162" s="371" t="s">
        <v>35</v>
      </c>
      <c r="B162" s="371"/>
      <c r="C162" s="371">
        <v>54.21</v>
      </c>
      <c r="D162" s="371">
        <v>0</v>
      </c>
      <c r="E162" s="371">
        <v>14.5</v>
      </c>
      <c r="F162" s="371">
        <v>60.66</v>
      </c>
      <c r="G162" s="371">
        <v>33.58</v>
      </c>
      <c r="H162" s="367">
        <f>F162+G162</f>
        <v>94.24</v>
      </c>
      <c r="I162" s="371">
        <v>260.26</v>
      </c>
      <c r="J162" s="371">
        <v>9.66</v>
      </c>
      <c r="K162" s="2">
        <f t="shared" si="19"/>
        <v>527.11</v>
      </c>
      <c r="L162" s="2">
        <f t="shared" si="20"/>
        <v>834.31735109500005</v>
      </c>
      <c r="M162" s="371">
        <v>0</v>
      </c>
      <c r="N162" s="369">
        <v>560.51</v>
      </c>
      <c r="O162" s="284">
        <f t="shared" si="21"/>
        <v>560.51</v>
      </c>
      <c r="P162" s="366">
        <f t="shared" si="22"/>
        <v>566.50392578699996</v>
      </c>
      <c r="Q162" s="371"/>
      <c r="R162" s="377"/>
      <c r="S162" s="377"/>
      <c r="T162" s="377"/>
      <c r="U162" s="385"/>
      <c r="V162" s="385"/>
      <c r="W162" s="385"/>
      <c r="X162" s="385"/>
      <c r="Y162" s="385"/>
      <c r="Z162" s="385"/>
      <c r="AA162" s="385"/>
      <c r="AB162" s="385"/>
      <c r="AC162" s="385"/>
      <c r="AD162" s="385"/>
      <c r="AE162" s="385"/>
      <c r="AF162" s="385"/>
      <c r="AG162" s="385"/>
      <c r="AH162" s="385"/>
      <c r="AI162" s="385"/>
      <c r="AJ162" s="385"/>
      <c r="AK162" s="385"/>
      <c r="AL162" s="385"/>
      <c r="AM162" s="385"/>
      <c r="AN162" s="385"/>
      <c r="AO162" s="385"/>
      <c r="AP162" s="385"/>
      <c r="AQ162" s="385"/>
      <c r="AR162" s="385"/>
      <c r="AS162" s="385"/>
      <c r="AT162" s="385"/>
      <c r="AU162" s="385"/>
      <c r="AV162" s="385"/>
      <c r="AW162" s="385"/>
      <c r="AX162" s="385"/>
      <c r="AY162" s="385"/>
      <c r="AZ162" s="385"/>
      <c r="BA162" s="385"/>
      <c r="BB162" s="385"/>
      <c r="BC162" s="385"/>
      <c r="BD162" s="385"/>
      <c r="BE162" s="385"/>
      <c r="BF162" s="385"/>
      <c r="BG162" s="385"/>
      <c r="BH162" s="385"/>
      <c r="BI162" s="385"/>
      <c r="BJ162" s="385"/>
      <c r="BK162" s="385"/>
      <c r="BL162" s="385"/>
      <c r="BM162" s="385"/>
      <c r="BN162" s="385"/>
      <c r="BO162" s="385"/>
      <c r="BP162" s="385"/>
      <c r="BQ162" s="385"/>
      <c r="BR162" s="385"/>
      <c r="BS162" s="385"/>
      <c r="BT162" s="385"/>
      <c r="BU162" s="385"/>
      <c r="BV162" s="385"/>
      <c r="BW162" s="385"/>
      <c r="BX162" s="385"/>
      <c r="BY162" s="385"/>
      <c r="BZ162" s="385"/>
      <c r="CA162" s="385"/>
      <c r="CB162" s="385"/>
      <c r="CC162" s="385"/>
      <c r="CD162" s="385"/>
      <c r="CE162" s="385"/>
      <c r="CF162" s="385"/>
      <c r="CG162" s="385"/>
      <c r="CH162" s="385"/>
      <c r="CI162" s="385"/>
      <c r="CJ162" s="385"/>
      <c r="CK162" s="385"/>
      <c r="CL162" s="385"/>
      <c r="CM162" s="385"/>
      <c r="CN162" s="385"/>
      <c r="CO162" s="385"/>
      <c r="CP162" s="385"/>
      <c r="CQ162" s="385"/>
      <c r="CR162" s="385"/>
      <c r="CS162" s="385"/>
      <c r="CT162" s="385"/>
      <c r="CU162" s="385"/>
      <c r="CV162" s="385"/>
      <c r="CW162" s="385"/>
      <c r="CX162" s="385"/>
      <c r="CY162" s="385"/>
      <c r="CZ162" s="385"/>
      <c r="DA162" s="385"/>
      <c r="DB162" s="385"/>
      <c r="DC162" s="385"/>
      <c r="DD162" s="385"/>
      <c r="DE162" s="385"/>
      <c r="DF162" s="385"/>
      <c r="DG162" s="385"/>
      <c r="DH162" s="385"/>
      <c r="DI162" s="385"/>
      <c r="DJ162" s="385"/>
      <c r="DK162" s="385"/>
      <c r="DL162" s="385"/>
      <c r="DM162" s="385"/>
      <c r="DN162" s="385"/>
      <c r="DO162" s="385"/>
      <c r="DP162" s="385"/>
      <c r="DQ162" s="385"/>
      <c r="DR162" s="385"/>
      <c r="DS162" s="385"/>
      <c r="DT162" s="385"/>
      <c r="DU162" s="385"/>
      <c r="DV162" s="385"/>
      <c r="DW162" s="385"/>
      <c r="DX162" s="385"/>
      <c r="DY162" s="385"/>
      <c r="DZ162" s="385"/>
      <c r="EA162" s="385"/>
      <c r="EB162" s="385"/>
      <c r="EC162" s="385"/>
      <c r="ED162" s="385"/>
      <c r="EE162" s="385"/>
      <c r="EF162" s="385"/>
      <c r="EG162" s="385"/>
      <c r="EH162" s="385"/>
      <c r="EI162" s="385"/>
      <c r="EJ162" s="385"/>
      <c r="EK162" s="385"/>
      <c r="EL162" s="385"/>
      <c r="EM162" s="385"/>
      <c r="EN162" s="385"/>
      <c r="EO162" s="385"/>
      <c r="EP162" s="385"/>
      <c r="EQ162" s="385"/>
      <c r="ER162" s="385"/>
      <c r="ES162" s="385"/>
      <c r="ET162" s="385"/>
      <c r="EU162" s="385"/>
      <c r="EV162" s="385"/>
      <c r="EW162" s="385"/>
      <c r="EX162" s="385"/>
      <c r="EY162" s="385"/>
      <c r="EZ162" s="385"/>
      <c r="FA162" s="385"/>
      <c r="FB162" s="385"/>
      <c r="FC162" s="385"/>
      <c r="FD162" s="385"/>
      <c r="FE162" s="385"/>
      <c r="FF162" s="385"/>
      <c r="FG162" s="385"/>
      <c r="FH162" s="385"/>
      <c r="FI162" s="385"/>
      <c r="FJ162" s="385"/>
      <c r="FK162" s="385"/>
      <c r="FL162" s="385"/>
      <c r="FM162" s="385"/>
      <c r="FN162" s="385"/>
      <c r="FO162" s="385"/>
      <c r="FP162" s="385"/>
      <c r="FQ162" s="385"/>
      <c r="FR162" s="385"/>
      <c r="FS162" s="385"/>
      <c r="FT162" s="385"/>
      <c r="FU162" s="385"/>
      <c r="FV162" s="385"/>
      <c r="FW162" s="385"/>
      <c r="FX162" s="385"/>
      <c r="FY162" s="385"/>
      <c r="FZ162" s="385"/>
      <c r="GA162" s="385"/>
      <c r="GB162" s="385"/>
      <c r="GC162" s="385"/>
      <c r="GD162" s="385"/>
      <c r="GE162" s="385"/>
      <c r="GF162" s="385"/>
      <c r="GG162" s="385"/>
      <c r="GH162" s="385"/>
      <c r="GI162" s="385"/>
      <c r="GJ162" s="385"/>
      <c r="GK162" s="385"/>
      <c r="GL162" s="385"/>
      <c r="GM162" s="385"/>
      <c r="GN162" s="386"/>
    </row>
    <row r="163" spans="1:196" ht="15.75" thickBot="1" x14ac:dyDescent="0.3">
      <c r="A163" s="210" t="s">
        <v>36</v>
      </c>
      <c r="B163" s="210"/>
      <c r="C163" s="210">
        <v>54.21</v>
      </c>
      <c r="D163" s="210">
        <v>845.6</v>
      </c>
      <c r="E163" s="210">
        <v>189.08</v>
      </c>
      <c r="F163" s="210">
        <v>321.58999999999997</v>
      </c>
      <c r="G163" s="210">
        <v>18.12</v>
      </c>
      <c r="H163" s="301">
        <f>F163+G163</f>
        <v>339.71</v>
      </c>
      <c r="I163" s="210">
        <v>260.26</v>
      </c>
      <c r="J163" s="210">
        <v>7.55</v>
      </c>
      <c r="K163" s="302">
        <f t="shared" si="19"/>
        <v>2036.12</v>
      </c>
      <c r="L163" s="2">
        <f t="shared" si="20"/>
        <v>3222.80025974</v>
      </c>
      <c r="M163" s="210">
        <v>67.95</v>
      </c>
      <c r="N163" s="303">
        <v>560.51</v>
      </c>
      <c r="O163" s="284">
        <f t="shared" si="21"/>
        <v>628.46</v>
      </c>
      <c r="P163" s="366">
        <f t="shared" si="22"/>
        <v>635.18056270200009</v>
      </c>
      <c r="Q163" s="210"/>
      <c r="R163" s="9"/>
      <c r="S163" s="9"/>
      <c r="T163" s="9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384"/>
    </row>
    <row r="164" spans="1:196" s="267" customFormat="1" ht="15.75" thickBot="1" x14ac:dyDescent="0.3">
      <c r="A164" s="285"/>
      <c r="B164" s="286"/>
      <c r="C164" s="300">
        <f>SUM(C161:C163)</f>
        <v>163.1</v>
      </c>
      <c r="D164" s="286">
        <f>SUM(D161:D163)</f>
        <v>1691.2</v>
      </c>
      <c r="E164" s="286">
        <f>SUM(E161:E163)</f>
        <v>334.08000000000004</v>
      </c>
      <c r="F164" s="286"/>
      <c r="G164" s="286"/>
      <c r="H164" s="288">
        <f>SUM(H161:H163)</f>
        <v>688.97</v>
      </c>
      <c r="I164" s="286">
        <f>SUM(I161:I163)</f>
        <v>780.78</v>
      </c>
      <c r="J164" s="295">
        <f>SUM(J161:J163)</f>
        <v>25.63</v>
      </c>
      <c r="K164" s="289">
        <f t="shared" si="19"/>
        <v>3683.76</v>
      </c>
      <c r="L164" s="394">
        <f t="shared" si="20"/>
        <v>5830.7087425200007</v>
      </c>
      <c r="M164" s="286">
        <f>SUM(M161:M163)</f>
        <v>96.64</v>
      </c>
      <c r="N164" s="286">
        <f>SUM(N161:N163)</f>
        <v>1681.53</v>
      </c>
      <c r="O164" s="284">
        <f t="shared" si="21"/>
        <v>1778.17</v>
      </c>
      <c r="P164" s="395">
        <f t="shared" si="22"/>
        <v>1797.1852165290002</v>
      </c>
      <c r="Q164" s="286"/>
      <c r="R164" s="391"/>
      <c r="S164" s="391"/>
      <c r="T164" s="391"/>
      <c r="U164" s="390"/>
      <c r="V164" s="390"/>
      <c r="W164" s="390"/>
      <c r="X164" s="390"/>
      <c r="Y164" s="390"/>
      <c r="Z164" s="390"/>
      <c r="AA164" s="390"/>
      <c r="AB164" s="390"/>
      <c r="AC164" s="390"/>
      <c r="AD164" s="390"/>
      <c r="AE164" s="390"/>
      <c r="AF164" s="390"/>
      <c r="AG164" s="390"/>
      <c r="AH164" s="390"/>
      <c r="AI164" s="390"/>
      <c r="AJ164" s="390"/>
      <c r="AK164" s="390"/>
      <c r="AL164" s="390"/>
      <c r="AM164" s="390"/>
      <c r="AN164" s="390"/>
      <c r="AO164" s="390"/>
      <c r="AP164" s="390"/>
      <c r="AQ164" s="390"/>
      <c r="AR164" s="390"/>
      <c r="AS164" s="390"/>
      <c r="AT164" s="390"/>
      <c r="AU164" s="390"/>
      <c r="AV164" s="390"/>
      <c r="AW164" s="390"/>
      <c r="AX164" s="390"/>
      <c r="AY164" s="390"/>
      <c r="AZ164" s="390"/>
      <c r="BA164" s="390"/>
      <c r="BB164" s="390"/>
      <c r="BC164" s="390"/>
      <c r="BD164" s="390"/>
      <c r="BE164" s="390"/>
      <c r="BF164" s="390"/>
      <c r="BG164" s="390"/>
      <c r="BH164" s="390"/>
      <c r="BI164" s="390"/>
      <c r="BJ164" s="390"/>
      <c r="BK164" s="390"/>
      <c r="BL164" s="390"/>
      <c r="BM164" s="390"/>
      <c r="BN164" s="390"/>
      <c r="BO164" s="390"/>
      <c r="BP164" s="390"/>
      <c r="BQ164" s="390"/>
      <c r="BR164" s="390"/>
      <c r="BS164" s="390"/>
      <c r="BT164" s="390"/>
      <c r="BU164" s="390"/>
      <c r="BV164" s="390"/>
      <c r="BW164" s="390"/>
      <c r="BX164" s="390"/>
      <c r="BY164" s="390"/>
      <c r="BZ164" s="390"/>
      <c r="CA164" s="390"/>
      <c r="CB164" s="390"/>
      <c r="CC164" s="390"/>
      <c r="CD164" s="390"/>
      <c r="CE164" s="390"/>
      <c r="CF164" s="390"/>
      <c r="CG164" s="390"/>
      <c r="CH164" s="390"/>
      <c r="CI164" s="390"/>
      <c r="CJ164" s="390"/>
      <c r="CK164" s="390"/>
      <c r="CL164" s="390"/>
      <c r="CM164" s="390"/>
      <c r="CN164" s="390"/>
      <c r="CO164" s="390"/>
      <c r="CP164" s="390"/>
      <c r="CQ164" s="390"/>
      <c r="CR164" s="390"/>
      <c r="CS164" s="390"/>
      <c r="CT164" s="390"/>
      <c r="CU164" s="390"/>
      <c r="CV164" s="390"/>
      <c r="CW164" s="390"/>
      <c r="CX164" s="390"/>
      <c r="CY164" s="390"/>
      <c r="CZ164" s="390"/>
      <c r="DA164" s="390"/>
      <c r="DB164" s="390"/>
      <c r="DC164" s="390"/>
      <c r="DD164" s="390"/>
      <c r="DE164" s="390"/>
      <c r="DF164" s="390"/>
      <c r="DG164" s="390"/>
      <c r="DH164" s="390"/>
      <c r="GN164" s="245"/>
    </row>
    <row r="165" spans="1:196" x14ac:dyDescent="0.25">
      <c r="A165" s="193" t="s">
        <v>34</v>
      </c>
      <c r="B165" s="193">
        <v>41</v>
      </c>
      <c r="C165" s="193">
        <v>54.68</v>
      </c>
      <c r="D165" s="193">
        <v>1265.5999999999999</v>
      </c>
      <c r="E165" s="193">
        <v>261.45999999999998</v>
      </c>
      <c r="F165" s="193">
        <v>493.49</v>
      </c>
      <c r="G165" s="193">
        <v>114.63</v>
      </c>
      <c r="H165" s="292">
        <f>F165+G165</f>
        <v>608.12</v>
      </c>
      <c r="I165" s="193">
        <v>151.66999999999999</v>
      </c>
      <c r="J165" s="193">
        <v>12.6</v>
      </c>
      <c r="K165" s="293">
        <f t="shared" si="19"/>
        <v>2962.25</v>
      </c>
      <c r="L165" s="2">
        <f t="shared" si="20"/>
        <v>4688.692252625</v>
      </c>
      <c r="M165" s="193">
        <v>42.94</v>
      </c>
      <c r="N165" s="193">
        <v>838.91</v>
      </c>
      <c r="O165" s="284">
        <f t="shared" si="21"/>
        <v>881.84999999999991</v>
      </c>
      <c r="P165" s="366">
        <f t="shared" si="22"/>
        <v>891.28023934499993</v>
      </c>
      <c r="Q165" s="193">
        <v>41</v>
      </c>
      <c r="R165" s="9"/>
      <c r="S165" s="9"/>
      <c r="T165" s="9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384"/>
    </row>
    <row r="166" spans="1:196" s="375" customFormat="1" x14ac:dyDescent="0.25">
      <c r="A166" s="371" t="s">
        <v>35</v>
      </c>
      <c r="B166" s="371"/>
      <c r="C166" s="371">
        <v>54.21</v>
      </c>
      <c r="D166" s="371">
        <v>0</v>
      </c>
      <c r="E166" s="371">
        <v>214.83</v>
      </c>
      <c r="F166" s="371">
        <v>380.38</v>
      </c>
      <c r="G166" s="371">
        <v>50.26</v>
      </c>
      <c r="H166" s="367">
        <f>F166+G166</f>
        <v>430.64</v>
      </c>
      <c r="I166" s="371">
        <v>98.9</v>
      </c>
      <c r="J166" s="371">
        <v>14.46</v>
      </c>
      <c r="K166" s="2">
        <f t="shared" si="19"/>
        <v>1243.6800000000003</v>
      </c>
      <c r="L166" s="2">
        <f t="shared" si="20"/>
        <v>1968.5147373600005</v>
      </c>
      <c r="M166" s="371">
        <v>0</v>
      </c>
      <c r="N166" s="369">
        <v>838.91</v>
      </c>
      <c r="O166" s="284">
        <f t="shared" si="21"/>
        <v>838.91</v>
      </c>
      <c r="P166" s="366">
        <f t="shared" si="22"/>
        <v>847.881051867</v>
      </c>
      <c r="Q166" s="371"/>
      <c r="R166" s="377"/>
      <c r="S166" s="377"/>
      <c r="T166" s="377"/>
      <c r="U166" s="385"/>
      <c r="V166" s="385"/>
      <c r="W166" s="385"/>
      <c r="X166" s="385"/>
      <c r="Y166" s="385"/>
      <c r="Z166" s="385"/>
      <c r="AA166" s="385"/>
      <c r="AB166" s="385"/>
      <c r="AC166" s="385"/>
      <c r="AD166" s="385"/>
      <c r="AE166" s="385"/>
      <c r="AF166" s="385"/>
      <c r="AG166" s="385"/>
      <c r="AH166" s="385"/>
      <c r="AI166" s="385"/>
      <c r="AJ166" s="385"/>
      <c r="AK166" s="385"/>
      <c r="AL166" s="385"/>
      <c r="AM166" s="385"/>
      <c r="AN166" s="385"/>
      <c r="AO166" s="385"/>
      <c r="AP166" s="385"/>
      <c r="AQ166" s="385"/>
      <c r="AR166" s="385"/>
      <c r="AS166" s="385"/>
      <c r="AT166" s="385"/>
      <c r="AU166" s="385"/>
      <c r="AV166" s="385"/>
      <c r="AW166" s="385"/>
      <c r="AX166" s="385"/>
      <c r="AY166" s="385"/>
      <c r="AZ166" s="385"/>
      <c r="BA166" s="385"/>
      <c r="BB166" s="385"/>
      <c r="BC166" s="385"/>
      <c r="BD166" s="385"/>
      <c r="BE166" s="385"/>
      <c r="BF166" s="385"/>
      <c r="BG166" s="385"/>
      <c r="BH166" s="385"/>
      <c r="BI166" s="385"/>
      <c r="BJ166" s="385"/>
      <c r="BK166" s="385"/>
      <c r="BL166" s="385"/>
      <c r="BM166" s="385"/>
      <c r="BN166" s="385"/>
      <c r="BO166" s="385"/>
      <c r="BP166" s="385"/>
      <c r="BQ166" s="385"/>
      <c r="BR166" s="385"/>
      <c r="BS166" s="385"/>
      <c r="BT166" s="385"/>
      <c r="BU166" s="385"/>
      <c r="BV166" s="385"/>
      <c r="BW166" s="385"/>
      <c r="BX166" s="385"/>
      <c r="BY166" s="385"/>
      <c r="BZ166" s="385"/>
      <c r="CA166" s="385"/>
      <c r="CB166" s="385"/>
      <c r="CC166" s="385"/>
      <c r="CD166" s="385"/>
      <c r="CE166" s="385"/>
      <c r="CF166" s="385"/>
      <c r="CG166" s="385"/>
      <c r="CH166" s="385"/>
      <c r="CI166" s="385"/>
      <c r="CJ166" s="385"/>
      <c r="CK166" s="385"/>
      <c r="CL166" s="385"/>
      <c r="CM166" s="385"/>
      <c r="CN166" s="385"/>
      <c r="CO166" s="385"/>
      <c r="CP166" s="385"/>
      <c r="CQ166" s="385"/>
      <c r="CR166" s="385"/>
      <c r="CS166" s="385"/>
      <c r="CT166" s="385"/>
      <c r="CU166" s="385"/>
      <c r="CV166" s="385"/>
      <c r="CW166" s="385"/>
      <c r="CX166" s="385"/>
      <c r="CY166" s="385"/>
      <c r="CZ166" s="385"/>
      <c r="DA166" s="385"/>
      <c r="DB166" s="385"/>
      <c r="DC166" s="385"/>
      <c r="DD166" s="385"/>
      <c r="DE166" s="385"/>
      <c r="DF166" s="385"/>
      <c r="DG166" s="385"/>
      <c r="DH166" s="385"/>
      <c r="DI166" s="385"/>
      <c r="DJ166" s="385"/>
      <c r="DK166" s="385"/>
      <c r="DL166" s="385"/>
      <c r="DM166" s="385"/>
      <c r="DN166" s="385"/>
      <c r="DO166" s="385"/>
      <c r="DP166" s="385"/>
      <c r="DQ166" s="385"/>
      <c r="DR166" s="385"/>
      <c r="DS166" s="385"/>
      <c r="DT166" s="385"/>
      <c r="DU166" s="385"/>
      <c r="DV166" s="385"/>
      <c r="DW166" s="385"/>
      <c r="DX166" s="385"/>
      <c r="DY166" s="385"/>
      <c r="DZ166" s="385"/>
      <c r="EA166" s="385"/>
      <c r="EB166" s="385"/>
      <c r="EC166" s="385"/>
      <c r="ED166" s="385"/>
      <c r="EE166" s="385"/>
      <c r="EF166" s="385"/>
      <c r="EG166" s="385"/>
      <c r="EH166" s="385"/>
      <c r="EI166" s="385"/>
      <c r="EJ166" s="385"/>
      <c r="EK166" s="385"/>
      <c r="EL166" s="385"/>
      <c r="EM166" s="385"/>
      <c r="EN166" s="385"/>
      <c r="EO166" s="385"/>
      <c r="EP166" s="385"/>
      <c r="EQ166" s="385"/>
      <c r="ER166" s="385"/>
      <c r="ES166" s="385"/>
      <c r="ET166" s="385"/>
      <c r="EU166" s="385"/>
      <c r="EV166" s="385"/>
      <c r="EW166" s="385"/>
      <c r="EX166" s="385"/>
      <c r="EY166" s="385"/>
      <c r="EZ166" s="385"/>
      <c r="FA166" s="385"/>
      <c r="FB166" s="385"/>
      <c r="FC166" s="385"/>
      <c r="FD166" s="385"/>
      <c r="FE166" s="385"/>
      <c r="FF166" s="385"/>
      <c r="FG166" s="385"/>
      <c r="FH166" s="385"/>
      <c r="FI166" s="385"/>
      <c r="FJ166" s="385"/>
      <c r="FK166" s="385"/>
      <c r="FL166" s="385"/>
      <c r="FM166" s="385"/>
      <c r="FN166" s="385"/>
      <c r="FO166" s="385"/>
      <c r="FP166" s="385"/>
      <c r="FQ166" s="385"/>
      <c r="FR166" s="385"/>
      <c r="FS166" s="385"/>
      <c r="FT166" s="385"/>
      <c r="FU166" s="385"/>
      <c r="FV166" s="385"/>
      <c r="FW166" s="385"/>
      <c r="FX166" s="385"/>
      <c r="FY166" s="385"/>
      <c r="FZ166" s="385"/>
      <c r="GA166" s="385"/>
      <c r="GB166" s="385"/>
      <c r="GC166" s="385"/>
      <c r="GD166" s="385"/>
      <c r="GE166" s="385"/>
      <c r="GF166" s="385"/>
      <c r="GG166" s="385"/>
      <c r="GH166" s="385"/>
      <c r="GI166" s="385"/>
      <c r="GJ166" s="385"/>
      <c r="GK166" s="385"/>
      <c r="GL166" s="385"/>
      <c r="GM166" s="385"/>
      <c r="GN166" s="386"/>
    </row>
    <row r="167" spans="1:196" ht="15.75" thickBot="1" x14ac:dyDescent="0.3">
      <c r="A167" s="210" t="s">
        <v>36</v>
      </c>
      <c r="B167" s="210"/>
      <c r="C167" s="210">
        <v>54.21</v>
      </c>
      <c r="D167" s="210">
        <v>1265.5999999999999</v>
      </c>
      <c r="E167" s="210">
        <v>233.91</v>
      </c>
      <c r="F167" s="210">
        <v>403.85</v>
      </c>
      <c r="G167" s="210">
        <v>27.12</v>
      </c>
      <c r="H167" s="301">
        <f>F167+G167</f>
        <v>430.97</v>
      </c>
      <c r="I167" s="210">
        <v>76.709999999999994</v>
      </c>
      <c r="J167" s="210">
        <v>11.3</v>
      </c>
      <c r="K167" s="302">
        <f t="shared" si="19"/>
        <v>2503.67</v>
      </c>
      <c r="L167" s="2">
        <f t="shared" si="20"/>
        <v>3962.8451792150004</v>
      </c>
      <c r="M167" s="210">
        <v>101.7</v>
      </c>
      <c r="N167" s="303">
        <v>838.91</v>
      </c>
      <c r="O167" s="284">
        <f t="shared" si="21"/>
        <v>940.61</v>
      </c>
      <c r="P167" s="366">
        <f t="shared" si="22"/>
        <v>950.66860115700001</v>
      </c>
      <c r="Q167" s="210"/>
      <c r="R167" s="9"/>
      <c r="S167" s="9"/>
      <c r="T167" s="9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384"/>
    </row>
    <row r="168" spans="1:196" s="267" customFormat="1" ht="15.75" thickBot="1" x14ac:dyDescent="0.3">
      <c r="A168" s="285"/>
      <c r="B168" s="286"/>
      <c r="C168" s="300">
        <f>SUM(C165:C167)</f>
        <v>163.1</v>
      </c>
      <c r="D168" s="286">
        <f>SUM(D165:D167)</f>
        <v>2531.1999999999998</v>
      </c>
      <c r="E168" s="286">
        <f>SUM(E165:E167)</f>
        <v>710.19999999999993</v>
      </c>
      <c r="F168" s="286"/>
      <c r="G168" s="286"/>
      <c r="H168" s="288">
        <f>SUM(H165:H167)</f>
        <v>1469.73</v>
      </c>
      <c r="I168" s="286">
        <f>SUM(I165:I167)</f>
        <v>327.27999999999997</v>
      </c>
      <c r="J168" s="295">
        <f>SUM(J165:J167)</f>
        <v>38.36</v>
      </c>
      <c r="K168" s="289">
        <f t="shared" si="19"/>
        <v>5239.869999999999</v>
      </c>
      <c r="L168" s="394">
        <f t="shared" si="20"/>
        <v>8293.7422141149982</v>
      </c>
      <c r="M168" s="286">
        <f>SUM(M165:M167)</f>
        <v>144.63999999999999</v>
      </c>
      <c r="N168" s="286">
        <f>SUM(N165:N167)</f>
        <v>2516.73</v>
      </c>
      <c r="O168" s="284">
        <f t="shared" si="21"/>
        <v>2661.37</v>
      </c>
      <c r="P168" s="395">
        <f t="shared" si="22"/>
        <v>2689.8298923689999</v>
      </c>
      <c r="Q168" s="286"/>
      <c r="R168" s="391"/>
      <c r="S168" s="391"/>
      <c r="T168" s="391"/>
      <c r="U168" s="390"/>
      <c r="V168" s="390"/>
      <c r="W168" s="390"/>
      <c r="X168" s="390"/>
      <c r="Y168" s="390"/>
      <c r="Z168" s="390"/>
      <c r="AA168" s="390"/>
      <c r="AB168" s="390"/>
      <c r="AC168" s="390"/>
      <c r="AD168" s="390"/>
      <c r="AE168" s="390"/>
      <c r="AF168" s="390"/>
      <c r="AG168" s="390"/>
      <c r="AH168" s="390"/>
      <c r="AI168" s="390"/>
      <c r="AJ168" s="390"/>
      <c r="AK168" s="390"/>
      <c r="AL168" s="390"/>
      <c r="AM168" s="390"/>
      <c r="AN168" s="390"/>
      <c r="AO168" s="390"/>
      <c r="AP168" s="390"/>
      <c r="AQ168" s="390"/>
      <c r="AR168" s="390"/>
      <c r="AS168" s="390"/>
      <c r="AT168" s="390"/>
      <c r="AU168" s="390"/>
      <c r="AV168" s="390"/>
      <c r="AW168" s="390"/>
      <c r="AX168" s="390"/>
      <c r="AY168" s="390"/>
      <c r="AZ168" s="390"/>
      <c r="BA168" s="390"/>
      <c r="BB168" s="390"/>
      <c r="BC168" s="390"/>
      <c r="BD168" s="390"/>
      <c r="BE168" s="390"/>
      <c r="BF168" s="390"/>
      <c r="BG168" s="390"/>
      <c r="BH168" s="390"/>
      <c r="BI168" s="390"/>
      <c r="BJ168" s="390"/>
      <c r="BK168" s="390"/>
      <c r="BL168" s="390"/>
      <c r="BM168" s="390"/>
      <c r="BN168" s="390"/>
      <c r="BO168" s="390"/>
      <c r="BP168" s="390"/>
      <c r="BQ168" s="390"/>
      <c r="BR168" s="390"/>
      <c r="BS168" s="390"/>
      <c r="BT168" s="390"/>
      <c r="BU168" s="390"/>
      <c r="BV168" s="390"/>
      <c r="BW168" s="390"/>
      <c r="BX168" s="390"/>
      <c r="BY168" s="390"/>
      <c r="BZ168" s="390"/>
      <c r="CA168" s="390"/>
      <c r="CB168" s="390"/>
      <c r="CC168" s="390"/>
      <c r="CD168" s="390"/>
      <c r="CE168" s="390"/>
      <c r="CF168" s="390"/>
      <c r="CG168" s="390"/>
      <c r="CH168" s="390"/>
      <c r="CI168" s="390"/>
      <c r="CJ168" s="390"/>
      <c r="CK168" s="390"/>
      <c r="CL168" s="390"/>
      <c r="CM168" s="390"/>
      <c r="CN168" s="390"/>
      <c r="CO168" s="390"/>
      <c r="CP168" s="390"/>
      <c r="CQ168" s="390"/>
      <c r="CR168" s="390"/>
      <c r="CS168" s="390"/>
      <c r="CT168" s="390"/>
      <c r="CU168" s="390"/>
      <c r="CV168" s="390"/>
      <c r="CW168" s="390"/>
      <c r="CX168" s="390"/>
      <c r="CY168" s="390"/>
      <c r="CZ168" s="390"/>
      <c r="DA168" s="390"/>
      <c r="DB168" s="390"/>
      <c r="DC168" s="390"/>
      <c r="DD168" s="390"/>
      <c r="DE168" s="390"/>
      <c r="DF168" s="390"/>
      <c r="DG168" s="390"/>
      <c r="DH168" s="390"/>
      <c r="GN168" s="245"/>
    </row>
    <row r="169" spans="1:196" x14ac:dyDescent="0.25">
      <c r="A169" s="193" t="s">
        <v>34</v>
      </c>
      <c r="B169" s="193">
        <v>42</v>
      </c>
      <c r="C169" s="193">
        <v>54.68</v>
      </c>
      <c r="D169" s="193">
        <v>1262.8</v>
      </c>
      <c r="E169" s="193">
        <v>100.92</v>
      </c>
      <c r="F169" s="193">
        <v>178.79</v>
      </c>
      <c r="G169" s="193">
        <v>114.37</v>
      </c>
      <c r="H169" s="292">
        <f>F169+G169</f>
        <v>293.15999999999997</v>
      </c>
      <c r="I169" s="193">
        <v>260.26</v>
      </c>
      <c r="J169" s="193">
        <v>12.57</v>
      </c>
      <c r="K169" s="293">
        <f t="shared" si="19"/>
        <v>2277.5499999999997</v>
      </c>
      <c r="L169" s="2">
        <f t="shared" si="20"/>
        <v>3604.9391644749994</v>
      </c>
      <c r="M169" s="193">
        <v>42.85</v>
      </c>
      <c r="N169" s="193">
        <v>837.06</v>
      </c>
      <c r="O169" s="284">
        <f t="shared" si="21"/>
        <v>879.91</v>
      </c>
      <c r="P169" s="366">
        <f t="shared" si="22"/>
        <v>889.31949356699999</v>
      </c>
      <c r="Q169" s="193">
        <v>42</v>
      </c>
      <c r="R169" s="9"/>
      <c r="S169" s="9"/>
      <c r="T169" s="9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384"/>
    </row>
    <row r="170" spans="1:196" s="375" customFormat="1" x14ac:dyDescent="0.25">
      <c r="A170" s="371" t="s">
        <v>35</v>
      </c>
      <c r="B170" s="371"/>
      <c r="C170" s="371">
        <v>54.21</v>
      </c>
      <c r="D170" s="371">
        <v>0</v>
      </c>
      <c r="E170" s="371">
        <v>107.24</v>
      </c>
      <c r="F170" s="371">
        <v>164.88</v>
      </c>
      <c r="G170" s="371">
        <v>50.15</v>
      </c>
      <c r="H170" s="367">
        <f>F170+G170</f>
        <v>215.03</v>
      </c>
      <c r="I170" s="371">
        <v>260.26</v>
      </c>
      <c r="J170" s="371">
        <v>14.43</v>
      </c>
      <c r="K170" s="2">
        <f t="shared" si="19"/>
        <v>866.19999999999993</v>
      </c>
      <c r="L170" s="2">
        <f t="shared" si="20"/>
        <v>1371.0339199</v>
      </c>
      <c r="M170" s="371">
        <v>0</v>
      </c>
      <c r="N170" s="369">
        <v>837.06</v>
      </c>
      <c r="O170" s="284">
        <f t="shared" si="21"/>
        <v>837.06</v>
      </c>
      <c r="P170" s="366">
        <f t="shared" si="22"/>
        <v>846.01126852200002</v>
      </c>
      <c r="Q170" s="371"/>
      <c r="R170" s="377"/>
      <c r="S170" s="377"/>
      <c r="T170" s="377"/>
      <c r="U170" s="385"/>
      <c r="V170" s="385"/>
      <c r="W170" s="385"/>
      <c r="X170" s="385"/>
      <c r="Y170" s="385"/>
      <c r="Z170" s="385"/>
      <c r="AA170" s="385"/>
      <c r="AB170" s="385"/>
      <c r="AC170" s="385"/>
      <c r="AD170" s="385"/>
      <c r="AE170" s="385"/>
      <c r="AF170" s="385"/>
      <c r="AG170" s="385"/>
      <c r="AH170" s="385"/>
      <c r="AI170" s="385"/>
      <c r="AJ170" s="385"/>
      <c r="AK170" s="385"/>
      <c r="AL170" s="385"/>
      <c r="AM170" s="385"/>
      <c r="AN170" s="385"/>
      <c r="AO170" s="385"/>
      <c r="AP170" s="385"/>
      <c r="AQ170" s="385"/>
      <c r="AR170" s="385"/>
      <c r="AS170" s="385"/>
      <c r="AT170" s="385"/>
      <c r="AU170" s="385"/>
      <c r="AV170" s="385"/>
      <c r="AW170" s="385"/>
      <c r="AX170" s="385"/>
      <c r="AY170" s="385"/>
      <c r="AZ170" s="385"/>
      <c r="BA170" s="385"/>
      <c r="BB170" s="385"/>
      <c r="BC170" s="385"/>
      <c r="BD170" s="385"/>
      <c r="BE170" s="385"/>
      <c r="BF170" s="385"/>
      <c r="BG170" s="385"/>
      <c r="BH170" s="385"/>
      <c r="BI170" s="385"/>
      <c r="BJ170" s="385"/>
      <c r="BK170" s="385"/>
      <c r="BL170" s="385"/>
      <c r="BM170" s="385"/>
      <c r="BN170" s="385"/>
      <c r="BO170" s="385"/>
      <c r="BP170" s="385"/>
      <c r="BQ170" s="385"/>
      <c r="BR170" s="385"/>
      <c r="BS170" s="385"/>
      <c r="BT170" s="385"/>
      <c r="BU170" s="385"/>
      <c r="BV170" s="385"/>
      <c r="BW170" s="385"/>
      <c r="BX170" s="385"/>
      <c r="BY170" s="385"/>
      <c r="BZ170" s="385"/>
      <c r="CA170" s="385"/>
      <c r="CB170" s="385"/>
      <c r="CC170" s="385"/>
      <c r="CD170" s="385"/>
      <c r="CE170" s="385"/>
      <c r="CF170" s="385"/>
      <c r="CG170" s="385"/>
      <c r="CH170" s="385"/>
      <c r="CI170" s="385"/>
      <c r="CJ170" s="385"/>
      <c r="CK170" s="385"/>
      <c r="CL170" s="385"/>
      <c r="CM170" s="385"/>
      <c r="CN170" s="385"/>
      <c r="CO170" s="385"/>
      <c r="CP170" s="385"/>
      <c r="CQ170" s="385"/>
      <c r="CR170" s="385"/>
      <c r="CS170" s="385"/>
      <c r="CT170" s="385"/>
      <c r="CU170" s="385"/>
      <c r="CV170" s="385"/>
      <c r="CW170" s="385"/>
      <c r="CX170" s="385"/>
      <c r="CY170" s="385"/>
      <c r="CZ170" s="385"/>
      <c r="DA170" s="385"/>
      <c r="DB170" s="385"/>
      <c r="DC170" s="385"/>
      <c r="DD170" s="385"/>
      <c r="DE170" s="385"/>
      <c r="DF170" s="385"/>
      <c r="DG170" s="385"/>
      <c r="DH170" s="385"/>
      <c r="DI170" s="385"/>
      <c r="DJ170" s="385"/>
      <c r="DK170" s="385"/>
      <c r="DL170" s="385"/>
      <c r="DM170" s="385"/>
      <c r="DN170" s="385"/>
      <c r="DO170" s="385"/>
      <c r="DP170" s="385"/>
      <c r="DQ170" s="385"/>
      <c r="DR170" s="385"/>
      <c r="DS170" s="385"/>
      <c r="DT170" s="385"/>
      <c r="DU170" s="385"/>
      <c r="DV170" s="385"/>
      <c r="DW170" s="385"/>
      <c r="DX170" s="385"/>
      <c r="DY170" s="385"/>
      <c r="DZ170" s="385"/>
      <c r="EA170" s="385"/>
      <c r="EB170" s="385"/>
      <c r="EC170" s="385"/>
      <c r="ED170" s="385"/>
      <c r="EE170" s="385"/>
      <c r="EF170" s="385"/>
      <c r="EG170" s="385"/>
      <c r="EH170" s="385"/>
      <c r="EI170" s="385"/>
      <c r="EJ170" s="385"/>
      <c r="EK170" s="385"/>
      <c r="EL170" s="385"/>
      <c r="EM170" s="385"/>
      <c r="EN170" s="385"/>
      <c r="EO170" s="385"/>
      <c r="EP170" s="385"/>
      <c r="EQ170" s="385"/>
      <c r="ER170" s="385"/>
      <c r="ES170" s="385"/>
      <c r="ET170" s="385"/>
      <c r="EU170" s="385"/>
      <c r="EV170" s="385"/>
      <c r="EW170" s="385"/>
      <c r="EX170" s="385"/>
      <c r="EY170" s="385"/>
      <c r="EZ170" s="385"/>
      <c r="FA170" s="385"/>
      <c r="FB170" s="385"/>
      <c r="FC170" s="385"/>
      <c r="FD170" s="385"/>
      <c r="FE170" s="385"/>
      <c r="FF170" s="385"/>
      <c r="FG170" s="385"/>
      <c r="FH170" s="385"/>
      <c r="FI170" s="385"/>
      <c r="FJ170" s="385"/>
      <c r="FK170" s="385"/>
      <c r="FL170" s="385"/>
      <c r="FM170" s="385"/>
      <c r="FN170" s="385"/>
      <c r="FO170" s="385"/>
      <c r="FP170" s="385"/>
      <c r="FQ170" s="385"/>
      <c r="FR170" s="385"/>
      <c r="FS170" s="385"/>
      <c r="FT170" s="385"/>
      <c r="FU170" s="385"/>
      <c r="FV170" s="385"/>
      <c r="FW170" s="385"/>
      <c r="FX170" s="385"/>
      <c r="FY170" s="385"/>
      <c r="FZ170" s="385"/>
      <c r="GA170" s="385"/>
      <c r="GB170" s="385"/>
      <c r="GC170" s="385"/>
      <c r="GD170" s="385"/>
      <c r="GE170" s="385"/>
      <c r="GF170" s="385"/>
      <c r="GG170" s="385"/>
      <c r="GH170" s="385"/>
      <c r="GI170" s="385"/>
      <c r="GJ170" s="385"/>
      <c r="GK170" s="385"/>
      <c r="GL170" s="385"/>
      <c r="GM170" s="385"/>
      <c r="GN170" s="386"/>
    </row>
    <row r="171" spans="1:196" ht="15.75" thickBot="1" x14ac:dyDescent="0.3">
      <c r="A171" s="210" t="s">
        <v>36</v>
      </c>
      <c r="B171" s="210"/>
      <c r="C171" s="210">
        <v>54.21</v>
      </c>
      <c r="D171" s="210">
        <v>1262.8</v>
      </c>
      <c r="E171" s="210">
        <v>73.25</v>
      </c>
      <c r="F171" s="210">
        <v>118.52</v>
      </c>
      <c r="G171" s="210">
        <v>27.06</v>
      </c>
      <c r="H171" s="301">
        <f>F171+G171</f>
        <v>145.57999999999998</v>
      </c>
      <c r="I171" s="210">
        <v>260.26</v>
      </c>
      <c r="J171" s="210">
        <v>11.28</v>
      </c>
      <c r="K171" s="302">
        <f t="shared" si="19"/>
        <v>1952.9599999999998</v>
      </c>
      <c r="L171" s="2">
        <f t="shared" si="20"/>
        <v>3091.1734059199998</v>
      </c>
      <c r="M171" s="210">
        <v>101.48</v>
      </c>
      <c r="N171" s="303">
        <v>837.06</v>
      </c>
      <c r="O171" s="284">
        <f t="shared" si="21"/>
        <v>938.54</v>
      </c>
      <c r="P171" s="366">
        <f t="shared" si="22"/>
        <v>948.57646519799994</v>
      </c>
      <c r="Q171" s="210"/>
      <c r="R171" s="9"/>
      <c r="S171" s="9"/>
      <c r="T171" s="9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384"/>
    </row>
    <row r="172" spans="1:196" s="267" customFormat="1" ht="15.75" thickBot="1" x14ac:dyDescent="0.3">
      <c r="A172" s="285"/>
      <c r="B172" s="286"/>
      <c r="C172" s="300">
        <f>SUM(C169:C171)</f>
        <v>163.1</v>
      </c>
      <c r="D172" s="286">
        <f>SUM(D169:D171)</f>
        <v>2525.6</v>
      </c>
      <c r="E172" s="286">
        <f>SUM(E169:E171)</f>
        <v>281.40999999999997</v>
      </c>
      <c r="F172" s="286"/>
      <c r="G172" s="286"/>
      <c r="H172" s="288">
        <f>SUM(H169:H171)</f>
        <v>653.77</v>
      </c>
      <c r="I172" s="286">
        <f>SUM(I169:I171)</f>
        <v>780.78</v>
      </c>
      <c r="J172" s="295">
        <f>SUM(J169:J171)</f>
        <v>38.28</v>
      </c>
      <c r="K172" s="289">
        <f t="shared" si="19"/>
        <v>4442.9399999999996</v>
      </c>
      <c r="L172" s="394">
        <f t="shared" si="20"/>
        <v>7032.3498546299998</v>
      </c>
      <c r="M172" s="286">
        <f>SUM(M169:M171)</f>
        <v>144.33000000000001</v>
      </c>
      <c r="N172" s="286">
        <f>SUM(N169:N171)</f>
        <v>2511.1799999999998</v>
      </c>
      <c r="O172" s="284">
        <f t="shared" si="21"/>
        <v>2655.5099999999998</v>
      </c>
      <c r="P172" s="395">
        <f t="shared" si="22"/>
        <v>2683.9072272869998</v>
      </c>
      <c r="Q172" s="286"/>
      <c r="R172" s="391"/>
      <c r="S172" s="391"/>
      <c r="T172" s="391"/>
      <c r="U172" s="390"/>
      <c r="V172" s="390"/>
      <c r="W172" s="390"/>
      <c r="X172" s="390"/>
      <c r="Y172" s="390"/>
      <c r="Z172" s="390"/>
      <c r="AA172" s="390"/>
      <c r="AB172" s="390"/>
      <c r="AC172" s="390"/>
      <c r="AD172" s="390"/>
      <c r="AE172" s="390"/>
      <c r="AF172" s="390"/>
      <c r="AG172" s="390"/>
      <c r="AH172" s="390"/>
      <c r="AI172" s="390"/>
      <c r="AJ172" s="390"/>
      <c r="AK172" s="390"/>
      <c r="AL172" s="390"/>
      <c r="AM172" s="390"/>
      <c r="AN172" s="390"/>
      <c r="AO172" s="390"/>
      <c r="AP172" s="390"/>
      <c r="AQ172" s="390"/>
      <c r="AR172" s="390"/>
      <c r="AS172" s="390"/>
      <c r="AT172" s="390"/>
      <c r="AU172" s="390"/>
      <c r="AV172" s="390"/>
      <c r="AW172" s="390"/>
      <c r="AX172" s="390"/>
      <c r="AY172" s="390"/>
      <c r="AZ172" s="390"/>
      <c r="BA172" s="390"/>
      <c r="BB172" s="390"/>
      <c r="BC172" s="390"/>
      <c r="BD172" s="390"/>
      <c r="BE172" s="390"/>
      <c r="BF172" s="390"/>
      <c r="BG172" s="390"/>
      <c r="BH172" s="390"/>
      <c r="BI172" s="390"/>
      <c r="BJ172" s="390"/>
      <c r="BK172" s="390"/>
      <c r="BL172" s="390"/>
      <c r="BM172" s="390"/>
      <c r="BN172" s="390"/>
      <c r="BO172" s="390"/>
      <c r="BP172" s="390"/>
      <c r="BQ172" s="390"/>
      <c r="BR172" s="390"/>
      <c r="BS172" s="390"/>
      <c r="BT172" s="390"/>
      <c r="BU172" s="390"/>
      <c r="BV172" s="390"/>
      <c r="BW172" s="390"/>
      <c r="BX172" s="390"/>
      <c r="BY172" s="390"/>
      <c r="BZ172" s="390"/>
      <c r="CA172" s="390"/>
      <c r="CB172" s="390"/>
      <c r="CC172" s="390"/>
      <c r="CD172" s="390"/>
      <c r="CE172" s="390"/>
      <c r="CF172" s="390"/>
      <c r="CG172" s="390"/>
      <c r="CH172" s="390"/>
      <c r="CI172" s="390"/>
      <c r="CJ172" s="390"/>
      <c r="CK172" s="390"/>
      <c r="CL172" s="390"/>
      <c r="CM172" s="390"/>
      <c r="CN172" s="390"/>
      <c r="CO172" s="390"/>
      <c r="CP172" s="390"/>
      <c r="CQ172" s="390"/>
      <c r="CR172" s="390"/>
      <c r="CS172" s="390"/>
      <c r="CT172" s="390"/>
      <c r="CU172" s="390"/>
      <c r="CV172" s="390"/>
      <c r="CW172" s="390"/>
      <c r="CX172" s="390"/>
      <c r="CY172" s="390"/>
      <c r="CZ172" s="390"/>
      <c r="DA172" s="390"/>
      <c r="DB172" s="390"/>
      <c r="DC172" s="390"/>
      <c r="DD172" s="390"/>
      <c r="DE172" s="390"/>
      <c r="DF172" s="390"/>
      <c r="DG172" s="390"/>
      <c r="DH172" s="390"/>
      <c r="GN172" s="245"/>
    </row>
    <row r="173" spans="1:196" x14ac:dyDescent="0.25">
      <c r="A173" s="193" t="s">
        <v>34</v>
      </c>
      <c r="B173" s="193">
        <v>43</v>
      </c>
      <c r="C173" s="193">
        <v>54.68</v>
      </c>
      <c r="D173" s="193">
        <v>840</v>
      </c>
      <c r="E173" s="193">
        <v>18.559999999999999</v>
      </c>
      <c r="F173" s="193">
        <v>57.34</v>
      </c>
      <c r="G173" s="193">
        <v>76.08</v>
      </c>
      <c r="H173" s="292">
        <f>F173+G173</f>
        <v>133.42000000000002</v>
      </c>
      <c r="I173" s="193">
        <v>260.26</v>
      </c>
      <c r="J173" s="193">
        <v>8.36</v>
      </c>
      <c r="K173" s="293">
        <f t="shared" si="19"/>
        <v>1448.6999999999998</v>
      </c>
      <c r="L173" s="2">
        <f t="shared" si="20"/>
        <v>2293.0233661499997</v>
      </c>
      <c r="M173" s="193">
        <v>28.5</v>
      </c>
      <c r="N173" s="193">
        <v>556.79999999999995</v>
      </c>
      <c r="O173" s="284">
        <f t="shared" si="21"/>
        <v>585.29999999999995</v>
      </c>
      <c r="P173" s="366">
        <f t="shared" si="22"/>
        <v>591.55902260999994</v>
      </c>
      <c r="Q173" s="193">
        <v>43</v>
      </c>
      <c r="R173" s="9"/>
      <c r="S173" s="9"/>
      <c r="T173" s="9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384"/>
    </row>
    <row r="174" spans="1:196" s="375" customFormat="1" x14ac:dyDescent="0.25">
      <c r="A174" s="371" t="s">
        <v>35</v>
      </c>
      <c r="B174" s="371"/>
      <c r="C174" s="371">
        <v>54.21</v>
      </c>
      <c r="D174" s="371">
        <v>0</v>
      </c>
      <c r="E174" s="371">
        <v>22.04</v>
      </c>
      <c r="F174" s="371">
        <v>59.99</v>
      </c>
      <c r="G174" s="371">
        <v>33.36</v>
      </c>
      <c r="H174" s="367">
        <f>F174+G174</f>
        <v>93.35</v>
      </c>
      <c r="I174" s="371">
        <v>260.26</v>
      </c>
      <c r="J174" s="371">
        <v>9.6</v>
      </c>
      <c r="K174" s="2">
        <f t="shared" si="19"/>
        <v>532.81000000000006</v>
      </c>
      <c r="L174" s="2">
        <f t="shared" si="20"/>
        <v>843.33939374500005</v>
      </c>
      <c r="M174" s="371">
        <v>0</v>
      </c>
      <c r="N174" s="369">
        <v>556.79999999999995</v>
      </c>
      <c r="O174" s="284">
        <f t="shared" si="21"/>
        <v>556.79999999999995</v>
      </c>
      <c r="P174" s="366">
        <f t="shared" si="22"/>
        <v>562.75425215999996</v>
      </c>
      <c r="Q174" s="371"/>
      <c r="R174" s="377"/>
      <c r="S174" s="377"/>
      <c r="T174" s="377"/>
      <c r="U174" s="385"/>
      <c r="V174" s="385"/>
      <c r="W174" s="385"/>
      <c r="X174" s="385"/>
      <c r="Y174" s="385"/>
      <c r="Z174" s="385"/>
      <c r="AA174" s="385"/>
      <c r="AB174" s="385"/>
      <c r="AC174" s="385"/>
      <c r="AD174" s="385"/>
      <c r="AE174" s="385"/>
      <c r="AF174" s="385"/>
      <c r="AG174" s="385"/>
      <c r="AH174" s="385"/>
      <c r="AI174" s="385"/>
      <c r="AJ174" s="385"/>
      <c r="AK174" s="385"/>
      <c r="AL174" s="385"/>
      <c r="AM174" s="385"/>
      <c r="AN174" s="385"/>
      <c r="AO174" s="385"/>
      <c r="AP174" s="385"/>
      <c r="AQ174" s="385"/>
      <c r="AR174" s="385"/>
      <c r="AS174" s="385"/>
      <c r="AT174" s="385"/>
      <c r="AU174" s="385"/>
      <c r="AV174" s="385"/>
      <c r="AW174" s="385"/>
      <c r="AX174" s="385"/>
      <c r="AY174" s="385"/>
      <c r="AZ174" s="385"/>
      <c r="BA174" s="385"/>
      <c r="BB174" s="385"/>
      <c r="BC174" s="385"/>
      <c r="BD174" s="385"/>
      <c r="BE174" s="385"/>
      <c r="BF174" s="385"/>
      <c r="BG174" s="385"/>
      <c r="BH174" s="385"/>
      <c r="BI174" s="385"/>
      <c r="BJ174" s="385"/>
      <c r="BK174" s="385"/>
      <c r="BL174" s="385"/>
      <c r="BM174" s="385"/>
      <c r="BN174" s="385"/>
      <c r="BO174" s="385"/>
      <c r="BP174" s="385"/>
      <c r="BQ174" s="385"/>
      <c r="BR174" s="385"/>
      <c r="BS174" s="385"/>
      <c r="BT174" s="385"/>
      <c r="BU174" s="385"/>
      <c r="BV174" s="385"/>
      <c r="BW174" s="385"/>
      <c r="BX174" s="385"/>
      <c r="BY174" s="385"/>
      <c r="BZ174" s="385"/>
      <c r="CA174" s="385"/>
      <c r="CB174" s="385"/>
      <c r="CC174" s="385"/>
      <c r="CD174" s="385"/>
      <c r="CE174" s="385"/>
      <c r="CF174" s="385"/>
      <c r="CG174" s="385"/>
      <c r="CH174" s="385"/>
      <c r="CI174" s="385"/>
      <c r="CJ174" s="385"/>
      <c r="CK174" s="385"/>
      <c r="CL174" s="385"/>
      <c r="CM174" s="385"/>
      <c r="CN174" s="385"/>
      <c r="CO174" s="385"/>
      <c r="CP174" s="385"/>
      <c r="CQ174" s="385"/>
      <c r="CR174" s="385"/>
      <c r="CS174" s="385"/>
      <c r="CT174" s="385"/>
      <c r="CU174" s="385"/>
      <c r="CV174" s="385"/>
      <c r="CW174" s="385"/>
      <c r="CX174" s="385"/>
      <c r="CY174" s="385"/>
      <c r="CZ174" s="385"/>
      <c r="DA174" s="385"/>
      <c r="DB174" s="385"/>
      <c r="DC174" s="385"/>
      <c r="DD174" s="385"/>
      <c r="DE174" s="385"/>
      <c r="DF174" s="385"/>
      <c r="DG174" s="385"/>
      <c r="DH174" s="385"/>
      <c r="DI174" s="385"/>
      <c r="DJ174" s="385"/>
      <c r="DK174" s="385"/>
      <c r="DL174" s="385"/>
      <c r="DM174" s="385"/>
      <c r="DN174" s="385"/>
      <c r="DO174" s="385"/>
      <c r="DP174" s="385"/>
      <c r="DQ174" s="385"/>
      <c r="DR174" s="385"/>
      <c r="DS174" s="385"/>
      <c r="DT174" s="385"/>
      <c r="DU174" s="385"/>
      <c r="DV174" s="385"/>
      <c r="DW174" s="385"/>
      <c r="DX174" s="385"/>
      <c r="DY174" s="385"/>
      <c r="DZ174" s="385"/>
      <c r="EA174" s="385"/>
      <c r="EB174" s="385"/>
      <c r="EC174" s="385"/>
      <c r="ED174" s="385"/>
      <c r="EE174" s="385"/>
      <c r="EF174" s="385"/>
      <c r="EG174" s="385"/>
      <c r="EH174" s="385"/>
      <c r="EI174" s="385"/>
      <c r="EJ174" s="385"/>
      <c r="EK174" s="385"/>
      <c r="EL174" s="385"/>
      <c r="EM174" s="385"/>
      <c r="EN174" s="385"/>
      <c r="EO174" s="385"/>
      <c r="EP174" s="385"/>
      <c r="EQ174" s="385"/>
      <c r="ER174" s="385"/>
      <c r="ES174" s="385"/>
      <c r="ET174" s="385"/>
      <c r="EU174" s="385"/>
      <c r="EV174" s="385"/>
      <c r="EW174" s="385"/>
      <c r="EX174" s="385"/>
      <c r="EY174" s="385"/>
      <c r="EZ174" s="385"/>
      <c r="FA174" s="385"/>
      <c r="FB174" s="385"/>
      <c r="FC174" s="385"/>
      <c r="FD174" s="385"/>
      <c r="FE174" s="385"/>
      <c r="FF174" s="385"/>
      <c r="FG174" s="385"/>
      <c r="FH174" s="385"/>
      <c r="FI174" s="385"/>
      <c r="FJ174" s="385"/>
      <c r="FK174" s="385"/>
      <c r="FL174" s="385"/>
      <c r="FM174" s="385"/>
      <c r="FN174" s="385"/>
      <c r="FO174" s="385"/>
      <c r="FP174" s="385"/>
      <c r="FQ174" s="385"/>
      <c r="FR174" s="385"/>
      <c r="FS174" s="385"/>
      <c r="FT174" s="385"/>
      <c r="FU174" s="385"/>
      <c r="FV174" s="385"/>
      <c r="FW174" s="385"/>
      <c r="FX174" s="385"/>
      <c r="FY174" s="385"/>
      <c r="FZ174" s="385"/>
      <c r="GA174" s="385"/>
      <c r="GB174" s="385"/>
      <c r="GC174" s="385"/>
      <c r="GD174" s="385"/>
      <c r="GE174" s="385"/>
      <c r="GF174" s="385"/>
      <c r="GG174" s="385"/>
      <c r="GH174" s="385"/>
      <c r="GI174" s="385"/>
      <c r="GJ174" s="385"/>
      <c r="GK174" s="385"/>
      <c r="GL174" s="385"/>
      <c r="GM174" s="385"/>
      <c r="GN174" s="386"/>
    </row>
    <row r="175" spans="1:196" ht="15.75" thickBot="1" x14ac:dyDescent="0.3">
      <c r="A175" s="210" t="s">
        <v>36</v>
      </c>
      <c r="B175" s="210"/>
      <c r="C175" s="210">
        <v>54.21</v>
      </c>
      <c r="D175" s="210">
        <v>840</v>
      </c>
      <c r="E175" s="210">
        <v>16.18</v>
      </c>
      <c r="F175" s="210">
        <v>54.34</v>
      </c>
      <c r="G175" s="210">
        <v>18</v>
      </c>
      <c r="H175" s="301">
        <f>F175+G175</f>
        <v>72.34</v>
      </c>
      <c r="I175" s="210">
        <v>260.26</v>
      </c>
      <c r="J175" s="210">
        <v>7.5</v>
      </c>
      <c r="K175" s="302">
        <f t="shared" si="19"/>
        <v>1322.83</v>
      </c>
      <c r="L175" s="2">
        <f t="shared" si="20"/>
        <v>2093.7945050349999</v>
      </c>
      <c r="M175" s="210">
        <v>67.5</v>
      </c>
      <c r="N175" s="303">
        <v>556.79999999999995</v>
      </c>
      <c r="O175" s="284">
        <f t="shared" si="21"/>
        <v>624.29999999999995</v>
      </c>
      <c r="P175" s="366">
        <f t="shared" si="22"/>
        <v>630.97607690999996</v>
      </c>
      <c r="Q175" s="210"/>
      <c r="R175" s="9"/>
      <c r="S175" s="9"/>
      <c r="T175" s="9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384"/>
    </row>
    <row r="176" spans="1:196" s="267" customFormat="1" ht="15.75" thickBot="1" x14ac:dyDescent="0.3">
      <c r="A176" s="285"/>
      <c r="B176" s="286"/>
      <c r="C176" s="300">
        <f>SUM(C173:C175)</f>
        <v>163.1</v>
      </c>
      <c r="D176" s="286">
        <f>SUM(D173:D175)</f>
        <v>1680</v>
      </c>
      <c r="E176" s="286">
        <f>SUM(E173:E175)</f>
        <v>56.779999999999994</v>
      </c>
      <c r="F176" s="286"/>
      <c r="G176" s="286"/>
      <c r="H176" s="288">
        <f>SUM(H173:H175)</f>
        <v>299.11</v>
      </c>
      <c r="I176" s="286">
        <f>SUM(I173:I175)</f>
        <v>780.78</v>
      </c>
      <c r="J176" s="295">
        <f>SUM(J173:J175)</f>
        <v>25.46</v>
      </c>
      <c r="K176" s="289">
        <f t="shared" si="19"/>
        <v>3005.2299999999996</v>
      </c>
      <c r="L176" s="394">
        <f t="shared" si="20"/>
        <v>4756.7216198349997</v>
      </c>
      <c r="M176" s="286">
        <f>SUM(M173:M175)</f>
        <v>96</v>
      </c>
      <c r="N176" s="286">
        <f>SUM(N173:N175)</f>
        <v>1670.3999999999999</v>
      </c>
      <c r="O176" s="284">
        <f t="shared" si="21"/>
        <v>1766.3999999999999</v>
      </c>
      <c r="P176" s="395">
        <f t="shared" si="22"/>
        <v>1785.28935168</v>
      </c>
      <c r="Q176" s="286"/>
      <c r="R176" s="391"/>
      <c r="S176" s="391"/>
      <c r="T176" s="391"/>
      <c r="U176" s="390"/>
      <c r="V176" s="390"/>
      <c r="W176" s="390"/>
      <c r="X176" s="390"/>
      <c r="Y176" s="390"/>
      <c r="Z176" s="390"/>
      <c r="AA176" s="390"/>
      <c r="AB176" s="390"/>
      <c r="AC176" s="390"/>
      <c r="AD176" s="390"/>
      <c r="AE176" s="390"/>
      <c r="AF176" s="390"/>
      <c r="AG176" s="390"/>
      <c r="AH176" s="390"/>
      <c r="AI176" s="390"/>
      <c r="AJ176" s="390"/>
      <c r="AK176" s="390"/>
      <c r="AL176" s="390"/>
      <c r="AM176" s="390"/>
      <c r="AN176" s="390"/>
      <c r="AO176" s="390"/>
      <c r="AP176" s="390"/>
      <c r="AQ176" s="390"/>
      <c r="AR176" s="390"/>
      <c r="AS176" s="390"/>
      <c r="AT176" s="390"/>
      <c r="AU176" s="390"/>
      <c r="AV176" s="390"/>
      <c r="AW176" s="390"/>
      <c r="AX176" s="390"/>
      <c r="AY176" s="390"/>
      <c r="AZ176" s="390"/>
      <c r="BA176" s="390"/>
      <c r="BB176" s="390"/>
      <c r="BC176" s="390"/>
      <c r="BD176" s="390"/>
      <c r="BE176" s="390"/>
      <c r="BF176" s="390"/>
      <c r="BG176" s="390"/>
      <c r="BH176" s="390"/>
      <c r="BI176" s="390"/>
      <c r="BJ176" s="390"/>
      <c r="BK176" s="390"/>
      <c r="BL176" s="390"/>
      <c r="BM176" s="390"/>
      <c r="BN176" s="390"/>
      <c r="BO176" s="390"/>
      <c r="BP176" s="390"/>
      <c r="BQ176" s="390"/>
      <c r="BR176" s="390"/>
      <c r="BS176" s="390"/>
      <c r="BT176" s="390"/>
      <c r="BU176" s="390"/>
      <c r="BV176" s="390"/>
      <c r="BW176" s="390"/>
      <c r="BX176" s="390"/>
      <c r="BY176" s="390"/>
      <c r="BZ176" s="390"/>
      <c r="CA176" s="390"/>
      <c r="CB176" s="390"/>
      <c r="CC176" s="390"/>
      <c r="CD176" s="390"/>
      <c r="CE176" s="390"/>
      <c r="CF176" s="390"/>
      <c r="CG176" s="390"/>
      <c r="CH176" s="390"/>
      <c r="CI176" s="390"/>
      <c r="CJ176" s="390"/>
      <c r="CK176" s="390"/>
      <c r="CL176" s="390"/>
      <c r="CM176" s="390"/>
      <c r="CN176" s="390"/>
      <c r="CO176" s="390"/>
      <c r="CP176" s="390"/>
      <c r="CQ176" s="390"/>
      <c r="CR176" s="390"/>
      <c r="CS176" s="390"/>
      <c r="CT176" s="390"/>
      <c r="CU176" s="390"/>
      <c r="CV176" s="390"/>
      <c r="CW176" s="390"/>
      <c r="CX176" s="390"/>
      <c r="CY176" s="390"/>
      <c r="CZ176" s="390"/>
      <c r="DA176" s="390"/>
      <c r="DB176" s="390"/>
      <c r="DC176" s="390"/>
      <c r="DD176" s="390"/>
      <c r="DE176" s="390"/>
      <c r="DF176" s="390"/>
      <c r="DG176" s="390"/>
      <c r="DH176" s="390"/>
      <c r="GN176" s="245"/>
    </row>
    <row r="177" spans="1:196" x14ac:dyDescent="0.25">
      <c r="A177" s="193" t="s">
        <v>34</v>
      </c>
      <c r="B177" s="193">
        <v>44</v>
      </c>
      <c r="C177" s="193">
        <v>218.72</v>
      </c>
      <c r="D177" s="193">
        <v>1293.5999999999999</v>
      </c>
      <c r="E177" s="193">
        <v>419.69</v>
      </c>
      <c r="F177" s="193">
        <v>620.03</v>
      </c>
      <c r="G177" s="193">
        <v>117.16</v>
      </c>
      <c r="H177" s="292">
        <f>F177+G177</f>
        <v>737.18999999999994</v>
      </c>
      <c r="I177" s="193">
        <v>243.33</v>
      </c>
      <c r="J177" s="193">
        <v>12.88</v>
      </c>
      <c r="K177" s="293">
        <f t="shared" si="19"/>
        <v>3662.6</v>
      </c>
      <c r="L177" s="2">
        <f t="shared" si="20"/>
        <v>5797.2163877000003</v>
      </c>
      <c r="M177" s="193">
        <v>43.89</v>
      </c>
      <c r="N177" s="193">
        <v>857.47</v>
      </c>
      <c r="O177" s="284">
        <f t="shared" si="21"/>
        <v>901.36</v>
      </c>
      <c r="P177" s="366">
        <f t="shared" si="22"/>
        <v>910.9988734320001</v>
      </c>
      <c r="Q177" s="193">
        <v>44</v>
      </c>
      <c r="R177" s="9"/>
      <c r="S177" s="9"/>
      <c r="T177" s="9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384"/>
    </row>
    <row r="178" spans="1:196" s="375" customFormat="1" x14ac:dyDescent="0.25">
      <c r="A178" s="371" t="s">
        <v>35</v>
      </c>
      <c r="B178" s="371"/>
      <c r="C178" s="371">
        <v>216.84</v>
      </c>
      <c r="D178" s="371">
        <v>0</v>
      </c>
      <c r="E178" s="371">
        <v>726.86</v>
      </c>
      <c r="F178" s="371">
        <v>1021.67</v>
      </c>
      <c r="G178" s="371">
        <v>51.37</v>
      </c>
      <c r="H178" s="367">
        <f>F178+G178</f>
        <v>1073.04</v>
      </c>
      <c r="I178" s="371">
        <v>443.4</v>
      </c>
      <c r="J178" s="371">
        <v>14.78</v>
      </c>
      <c r="K178" s="2">
        <f t="shared" si="19"/>
        <v>3547.96</v>
      </c>
      <c r="L178" s="2">
        <f t="shared" si="20"/>
        <v>5615.7625334200002</v>
      </c>
      <c r="M178" s="371">
        <v>0</v>
      </c>
      <c r="N178" s="369">
        <v>857.47</v>
      </c>
      <c r="O178" s="284">
        <f t="shared" si="21"/>
        <v>857.47</v>
      </c>
      <c r="P178" s="366">
        <f t="shared" si="22"/>
        <v>866.63952693900001</v>
      </c>
      <c r="Q178" s="371"/>
      <c r="R178" s="377"/>
      <c r="S178" s="377"/>
      <c r="T178" s="377"/>
      <c r="U178" s="385"/>
      <c r="V178" s="385"/>
      <c r="W178" s="385"/>
      <c r="X178" s="385"/>
      <c r="Y178" s="385"/>
      <c r="Z178" s="385"/>
      <c r="AA178" s="385"/>
      <c r="AB178" s="385"/>
      <c r="AC178" s="385"/>
      <c r="AD178" s="385"/>
      <c r="AE178" s="385"/>
      <c r="AF178" s="385"/>
      <c r="AG178" s="385"/>
      <c r="AH178" s="385"/>
      <c r="AI178" s="385"/>
      <c r="AJ178" s="385"/>
      <c r="AK178" s="385"/>
      <c r="AL178" s="385"/>
      <c r="AM178" s="385"/>
      <c r="AN178" s="385"/>
      <c r="AO178" s="385"/>
      <c r="AP178" s="385"/>
      <c r="AQ178" s="385"/>
      <c r="AR178" s="385"/>
      <c r="AS178" s="385"/>
      <c r="AT178" s="385"/>
      <c r="AU178" s="385"/>
      <c r="AV178" s="385"/>
      <c r="AW178" s="385"/>
      <c r="AX178" s="385"/>
      <c r="AY178" s="385"/>
      <c r="AZ178" s="385"/>
      <c r="BA178" s="385"/>
      <c r="BB178" s="385"/>
      <c r="BC178" s="385"/>
      <c r="BD178" s="385"/>
      <c r="BE178" s="385"/>
      <c r="BF178" s="385"/>
      <c r="BG178" s="385"/>
      <c r="BH178" s="385"/>
      <c r="BI178" s="385"/>
      <c r="BJ178" s="385"/>
      <c r="BK178" s="385"/>
      <c r="BL178" s="385"/>
      <c r="BM178" s="385"/>
      <c r="BN178" s="385"/>
      <c r="BO178" s="385"/>
      <c r="BP178" s="385"/>
      <c r="BQ178" s="385"/>
      <c r="BR178" s="385"/>
      <c r="BS178" s="385"/>
      <c r="BT178" s="385"/>
      <c r="BU178" s="385"/>
      <c r="BV178" s="385"/>
      <c r="BW178" s="385"/>
      <c r="BX178" s="385"/>
      <c r="BY178" s="385"/>
      <c r="BZ178" s="385"/>
      <c r="CA178" s="385"/>
      <c r="CB178" s="385"/>
      <c r="CC178" s="385"/>
      <c r="CD178" s="385"/>
      <c r="CE178" s="385"/>
      <c r="CF178" s="385"/>
      <c r="CG178" s="385"/>
      <c r="CH178" s="385"/>
      <c r="CI178" s="385"/>
      <c r="CJ178" s="385"/>
      <c r="CK178" s="385"/>
      <c r="CL178" s="385"/>
      <c r="CM178" s="385"/>
      <c r="CN178" s="385"/>
      <c r="CO178" s="385"/>
      <c r="CP178" s="385"/>
      <c r="CQ178" s="385"/>
      <c r="CR178" s="385"/>
      <c r="CS178" s="385"/>
      <c r="CT178" s="385"/>
      <c r="CU178" s="385"/>
      <c r="CV178" s="385"/>
      <c r="CW178" s="385"/>
      <c r="CX178" s="385"/>
      <c r="CY178" s="385"/>
      <c r="CZ178" s="385"/>
      <c r="DA178" s="385"/>
      <c r="DB178" s="385"/>
      <c r="DC178" s="385"/>
      <c r="DD178" s="385"/>
      <c r="DE178" s="385"/>
      <c r="DF178" s="385"/>
      <c r="DG178" s="385"/>
      <c r="DH178" s="385"/>
      <c r="DI178" s="385"/>
      <c r="DJ178" s="385"/>
      <c r="DK178" s="385"/>
      <c r="DL178" s="385"/>
      <c r="DM178" s="385"/>
      <c r="DN178" s="385"/>
      <c r="DO178" s="385"/>
      <c r="DP178" s="385"/>
      <c r="DQ178" s="385"/>
      <c r="DR178" s="385"/>
      <c r="DS178" s="385"/>
      <c r="DT178" s="385"/>
      <c r="DU178" s="385"/>
      <c r="DV178" s="385"/>
      <c r="DW178" s="385"/>
      <c r="DX178" s="385"/>
      <c r="DY178" s="385"/>
      <c r="DZ178" s="385"/>
      <c r="EA178" s="385"/>
      <c r="EB178" s="385"/>
      <c r="EC178" s="385"/>
      <c r="ED178" s="385"/>
      <c r="EE178" s="385"/>
      <c r="EF178" s="385"/>
      <c r="EG178" s="385"/>
      <c r="EH178" s="385"/>
      <c r="EI178" s="385"/>
      <c r="EJ178" s="385"/>
      <c r="EK178" s="385"/>
      <c r="EL178" s="385"/>
      <c r="EM178" s="385"/>
      <c r="EN178" s="385"/>
      <c r="EO178" s="385"/>
      <c r="EP178" s="385"/>
      <c r="EQ178" s="385"/>
      <c r="ER178" s="385"/>
      <c r="ES178" s="385"/>
      <c r="ET178" s="385"/>
      <c r="EU178" s="385"/>
      <c r="EV178" s="385"/>
      <c r="EW178" s="385"/>
      <c r="EX178" s="385"/>
      <c r="EY178" s="385"/>
      <c r="EZ178" s="385"/>
      <c r="FA178" s="385"/>
      <c r="FB178" s="385"/>
      <c r="FC178" s="385"/>
      <c r="FD178" s="385"/>
      <c r="FE178" s="385"/>
      <c r="FF178" s="385"/>
      <c r="FG178" s="385"/>
      <c r="FH178" s="385"/>
      <c r="FI178" s="385"/>
      <c r="FJ178" s="385"/>
      <c r="FK178" s="385"/>
      <c r="FL178" s="385"/>
      <c r="FM178" s="385"/>
      <c r="FN178" s="385"/>
      <c r="FO178" s="385"/>
      <c r="FP178" s="385"/>
      <c r="FQ178" s="385"/>
      <c r="FR178" s="385"/>
      <c r="FS178" s="385"/>
      <c r="FT178" s="385"/>
      <c r="FU178" s="385"/>
      <c r="FV178" s="385"/>
      <c r="FW178" s="385"/>
      <c r="FX178" s="385"/>
      <c r="FY178" s="385"/>
      <c r="FZ178" s="385"/>
      <c r="GA178" s="385"/>
      <c r="GB178" s="385"/>
      <c r="GC178" s="385"/>
      <c r="GD178" s="385"/>
      <c r="GE178" s="385"/>
      <c r="GF178" s="385"/>
      <c r="GG178" s="385"/>
      <c r="GH178" s="385"/>
      <c r="GI178" s="385"/>
      <c r="GJ178" s="385"/>
      <c r="GK178" s="385"/>
      <c r="GL178" s="385"/>
      <c r="GM178" s="385"/>
      <c r="GN178" s="386"/>
    </row>
    <row r="179" spans="1:196" ht="15.75" thickBot="1" x14ac:dyDescent="0.3">
      <c r="A179" s="210" t="s">
        <v>36</v>
      </c>
      <c r="B179" s="210"/>
      <c r="C179" s="210">
        <v>216.84</v>
      </c>
      <c r="D179" s="210">
        <v>1293.5999999999999</v>
      </c>
      <c r="E179" s="210">
        <v>682.31</v>
      </c>
      <c r="F179" s="210">
        <v>995.86</v>
      </c>
      <c r="G179" s="210">
        <v>27.72</v>
      </c>
      <c r="H179" s="301">
        <f>F179+G179</f>
        <v>1023.58</v>
      </c>
      <c r="I179" s="210">
        <v>395.52</v>
      </c>
      <c r="J179" s="210">
        <v>11.55</v>
      </c>
      <c r="K179" s="302">
        <f t="shared" si="19"/>
        <v>4646.9800000000005</v>
      </c>
      <c r="L179" s="2">
        <f t="shared" si="20"/>
        <v>7355.3073252100012</v>
      </c>
      <c r="M179" s="210">
        <v>103.95</v>
      </c>
      <c r="N179" s="303">
        <v>857.47</v>
      </c>
      <c r="O179" s="284">
        <f t="shared" si="21"/>
        <v>961.42000000000007</v>
      </c>
      <c r="P179" s="366">
        <f t="shared" si="22"/>
        <v>971.70113705400013</v>
      </c>
      <c r="Q179" s="210"/>
      <c r="R179" s="9"/>
      <c r="S179" s="9"/>
      <c r="T179" s="9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384"/>
    </row>
    <row r="180" spans="1:196" s="267" customFormat="1" ht="15.75" thickBot="1" x14ac:dyDescent="0.3">
      <c r="A180" s="285"/>
      <c r="B180" s="286"/>
      <c r="C180" s="300">
        <f>SUM(C177:C179)</f>
        <v>652.4</v>
      </c>
      <c r="D180" s="286">
        <f>SUM(D177:D179)</f>
        <v>2587.1999999999998</v>
      </c>
      <c r="E180" s="286">
        <f>SUM(E177:E179)</f>
        <v>1828.86</v>
      </c>
      <c r="F180" s="286"/>
      <c r="G180" s="286"/>
      <c r="H180" s="288">
        <f>SUM(H177:H179)</f>
        <v>2833.81</v>
      </c>
      <c r="I180" s="286">
        <f>SUM(I177:I179)</f>
        <v>1082.25</v>
      </c>
      <c r="J180" s="295">
        <f>SUM(J177:J179)</f>
        <v>39.21</v>
      </c>
      <c r="K180" s="289">
        <f t="shared" si="19"/>
        <v>9023.73</v>
      </c>
      <c r="L180" s="394">
        <f t="shared" si="20"/>
        <v>14282.890688084999</v>
      </c>
      <c r="M180" s="286">
        <f>SUM(M177:M179)</f>
        <v>147.84</v>
      </c>
      <c r="N180" s="286">
        <f>SUM(N177:N179)</f>
        <v>2572.41</v>
      </c>
      <c r="O180" s="284">
        <f t="shared" si="21"/>
        <v>2720.25</v>
      </c>
      <c r="P180" s="395">
        <f t="shared" si="22"/>
        <v>2749.3395374249999</v>
      </c>
      <c r="Q180" s="286"/>
      <c r="R180" s="391"/>
      <c r="S180" s="391"/>
      <c r="T180" s="391"/>
      <c r="U180" s="390"/>
      <c r="V180" s="390"/>
      <c r="W180" s="390"/>
      <c r="X180" s="390"/>
      <c r="Y180" s="390"/>
      <c r="Z180" s="390"/>
      <c r="AA180" s="390"/>
      <c r="AB180" s="390"/>
      <c r="AC180" s="390"/>
      <c r="AD180" s="390"/>
      <c r="AE180" s="390"/>
      <c r="AF180" s="390"/>
      <c r="AG180" s="390"/>
      <c r="AH180" s="390"/>
      <c r="AI180" s="390"/>
      <c r="AJ180" s="390"/>
      <c r="AK180" s="390"/>
      <c r="AL180" s="390"/>
      <c r="AM180" s="390"/>
      <c r="AN180" s="390"/>
      <c r="AO180" s="390"/>
      <c r="AP180" s="390"/>
      <c r="AQ180" s="390"/>
      <c r="AR180" s="390"/>
      <c r="AS180" s="390"/>
      <c r="AT180" s="390"/>
      <c r="AU180" s="390"/>
      <c r="AV180" s="390"/>
      <c r="AW180" s="390"/>
      <c r="AX180" s="390"/>
      <c r="AY180" s="390"/>
      <c r="AZ180" s="390"/>
      <c r="BA180" s="390"/>
      <c r="BB180" s="390"/>
      <c r="BC180" s="390"/>
      <c r="BD180" s="390"/>
      <c r="BE180" s="390"/>
      <c r="BF180" s="390"/>
      <c r="BG180" s="390"/>
      <c r="BH180" s="390"/>
      <c r="BI180" s="390"/>
      <c r="BJ180" s="390"/>
      <c r="BK180" s="390"/>
      <c r="BL180" s="390"/>
      <c r="BM180" s="390"/>
      <c r="BN180" s="390"/>
      <c r="BO180" s="390"/>
      <c r="BP180" s="390"/>
      <c r="BQ180" s="390"/>
      <c r="BR180" s="390"/>
      <c r="BS180" s="390"/>
      <c r="BT180" s="390"/>
      <c r="BU180" s="390"/>
      <c r="BV180" s="390"/>
      <c r="BW180" s="390"/>
      <c r="BX180" s="390"/>
      <c r="BY180" s="390"/>
      <c r="BZ180" s="390"/>
      <c r="CA180" s="390"/>
      <c r="CB180" s="390"/>
      <c r="CC180" s="390"/>
      <c r="CD180" s="390"/>
      <c r="CE180" s="390"/>
      <c r="CF180" s="390"/>
      <c r="CG180" s="390"/>
      <c r="CH180" s="390"/>
      <c r="CI180" s="390"/>
      <c r="CJ180" s="390"/>
      <c r="CK180" s="390"/>
      <c r="CL180" s="390"/>
      <c r="CM180" s="390"/>
      <c r="CN180" s="390"/>
      <c r="CO180" s="390"/>
      <c r="CP180" s="390"/>
      <c r="CQ180" s="390"/>
      <c r="CR180" s="390"/>
      <c r="CS180" s="390"/>
      <c r="CT180" s="390"/>
      <c r="CU180" s="390"/>
      <c r="CV180" s="390"/>
      <c r="CW180" s="390"/>
      <c r="CX180" s="390"/>
      <c r="CY180" s="390"/>
      <c r="CZ180" s="390"/>
      <c r="DA180" s="390"/>
      <c r="DB180" s="390"/>
      <c r="DC180" s="390"/>
      <c r="DD180" s="390"/>
      <c r="DE180" s="390"/>
      <c r="DF180" s="390"/>
      <c r="DG180" s="390"/>
      <c r="DH180" s="390"/>
      <c r="GN180" s="245"/>
    </row>
    <row r="181" spans="1:196" x14ac:dyDescent="0.25">
      <c r="A181" s="193" t="s">
        <v>34</v>
      </c>
      <c r="B181" s="193">
        <v>45</v>
      </c>
      <c r="C181" s="193">
        <v>0</v>
      </c>
      <c r="D181" s="193">
        <v>1260</v>
      </c>
      <c r="E181" s="193">
        <v>0</v>
      </c>
      <c r="F181" s="193">
        <v>0</v>
      </c>
      <c r="G181" s="193">
        <v>114.12</v>
      </c>
      <c r="H181" s="292">
        <f>F181+G181</f>
        <v>114.12</v>
      </c>
      <c r="I181" s="193">
        <v>0</v>
      </c>
      <c r="J181" s="193">
        <v>12.54</v>
      </c>
      <c r="K181" s="293">
        <f t="shared" si="19"/>
        <v>1500.7799999999997</v>
      </c>
      <c r="L181" s="2">
        <f t="shared" si="20"/>
        <v>2375.4563453099995</v>
      </c>
      <c r="M181" s="193">
        <v>42.75</v>
      </c>
      <c r="N181" s="193">
        <v>835.2</v>
      </c>
      <c r="O181" s="284">
        <f t="shared" si="21"/>
        <v>877.95</v>
      </c>
      <c r="P181" s="366">
        <f t="shared" si="22"/>
        <v>887.33853391500008</v>
      </c>
      <c r="Q181" s="193">
        <v>45</v>
      </c>
      <c r="R181" s="9"/>
      <c r="S181" s="9"/>
      <c r="T181" s="9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384"/>
    </row>
    <row r="182" spans="1:196" s="375" customFormat="1" x14ac:dyDescent="0.25">
      <c r="A182" s="371" t="s">
        <v>35</v>
      </c>
      <c r="B182" s="371"/>
      <c r="C182" s="371">
        <v>0</v>
      </c>
      <c r="D182" s="371">
        <v>0</v>
      </c>
      <c r="E182" s="371">
        <v>58</v>
      </c>
      <c r="F182" s="371">
        <v>79.040000000000006</v>
      </c>
      <c r="G182" s="371">
        <v>50.04</v>
      </c>
      <c r="H182" s="367">
        <f>F182+G182</f>
        <v>129.08000000000001</v>
      </c>
      <c r="I182" s="371">
        <v>0</v>
      </c>
      <c r="J182" s="371">
        <v>14.4</v>
      </c>
      <c r="K182" s="2">
        <f t="shared" si="19"/>
        <v>330.56</v>
      </c>
      <c r="L182" s="2">
        <f t="shared" si="20"/>
        <v>523.21516112000006</v>
      </c>
      <c r="M182" s="371">
        <v>0</v>
      </c>
      <c r="N182" s="369">
        <v>835.2</v>
      </c>
      <c r="O182" s="284">
        <f t="shared" si="21"/>
        <v>835.2</v>
      </c>
      <c r="P182" s="366">
        <f t="shared" si="22"/>
        <v>844.13137824000012</v>
      </c>
      <c r="Q182" s="371"/>
      <c r="R182" s="377"/>
      <c r="S182" s="377"/>
      <c r="T182" s="377"/>
      <c r="U182" s="385"/>
      <c r="V182" s="385"/>
      <c r="W182" s="385"/>
      <c r="X182" s="385"/>
      <c r="Y182" s="385"/>
      <c r="Z182" s="385"/>
      <c r="AA182" s="385"/>
      <c r="AB182" s="385"/>
      <c r="AC182" s="385"/>
      <c r="AD182" s="385"/>
      <c r="AE182" s="385"/>
      <c r="AF182" s="385"/>
      <c r="AG182" s="385"/>
      <c r="AH182" s="385"/>
      <c r="AI182" s="385"/>
      <c r="AJ182" s="385"/>
      <c r="AK182" s="385"/>
      <c r="AL182" s="385"/>
      <c r="AM182" s="385"/>
      <c r="AN182" s="385"/>
      <c r="AO182" s="385"/>
      <c r="AP182" s="385"/>
      <c r="AQ182" s="385"/>
      <c r="AR182" s="385"/>
      <c r="AS182" s="385"/>
      <c r="AT182" s="385"/>
      <c r="AU182" s="385"/>
      <c r="AV182" s="385"/>
      <c r="AW182" s="385"/>
      <c r="AX182" s="385"/>
      <c r="AY182" s="385"/>
      <c r="AZ182" s="385"/>
      <c r="BA182" s="385"/>
      <c r="BB182" s="385"/>
      <c r="BC182" s="385"/>
      <c r="BD182" s="385"/>
      <c r="BE182" s="385"/>
      <c r="BF182" s="385"/>
      <c r="BG182" s="385"/>
      <c r="BH182" s="385"/>
      <c r="BI182" s="385"/>
      <c r="BJ182" s="385"/>
      <c r="BK182" s="385"/>
      <c r="BL182" s="385"/>
      <c r="BM182" s="385"/>
      <c r="BN182" s="385"/>
      <c r="BO182" s="385"/>
      <c r="BP182" s="385"/>
      <c r="BQ182" s="385"/>
      <c r="BR182" s="385"/>
      <c r="BS182" s="385"/>
      <c r="BT182" s="385"/>
      <c r="BU182" s="385"/>
      <c r="BV182" s="385"/>
      <c r="BW182" s="385"/>
      <c r="BX182" s="385"/>
      <c r="BY182" s="385"/>
      <c r="BZ182" s="385"/>
      <c r="CA182" s="385"/>
      <c r="CB182" s="385"/>
      <c r="CC182" s="385"/>
      <c r="CD182" s="385"/>
      <c r="CE182" s="385"/>
      <c r="CF182" s="385"/>
      <c r="CG182" s="385"/>
      <c r="CH182" s="385"/>
      <c r="CI182" s="385"/>
      <c r="CJ182" s="385"/>
      <c r="CK182" s="385"/>
      <c r="CL182" s="385"/>
      <c r="CM182" s="385"/>
      <c r="CN182" s="385"/>
      <c r="CO182" s="385"/>
      <c r="CP182" s="385"/>
      <c r="CQ182" s="385"/>
      <c r="CR182" s="385"/>
      <c r="CS182" s="385"/>
      <c r="CT182" s="385"/>
      <c r="CU182" s="385"/>
      <c r="CV182" s="385"/>
      <c r="CW182" s="385"/>
      <c r="CX182" s="385"/>
      <c r="CY182" s="385"/>
      <c r="CZ182" s="385"/>
      <c r="DA182" s="385"/>
      <c r="DB182" s="385"/>
      <c r="DC182" s="385"/>
      <c r="DD182" s="385"/>
      <c r="DE182" s="385"/>
      <c r="DF182" s="385"/>
      <c r="DG182" s="385"/>
      <c r="DH182" s="385"/>
      <c r="DI182" s="385"/>
      <c r="DJ182" s="385"/>
      <c r="DK182" s="385"/>
      <c r="DL182" s="385"/>
      <c r="DM182" s="385"/>
      <c r="DN182" s="385"/>
      <c r="DO182" s="385"/>
      <c r="DP182" s="385"/>
      <c r="DQ182" s="385"/>
      <c r="DR182" s="385"/>
      <c r="DS182" s="385"/>
      <c r="DT182" s="385"/>
      <c r="DU182" s="385"/>
      <c r="DV182" s="385"/>
      <c r="DW182" s="385"/>
      <c r="DX182" s="385"/>
      <c r="DY182" s="385"/>
      <c r="DZ182" s="385"/>
      <c r="EA182" s="385"/>
      <c r="EB182" s="385"/>
      <c r="EC182" s="385"/>
      <c r="ED182" s="385"/>
      <c r="EE182" s="385"/>
      <c r="EF182" s="385"/>
      <c r="EG182" s="385"/>
      <c r="EH182" s="385"/>
      <c r="EI182" s="385"/>
      <c r="EJ182" s="385"/>
      <c r="EK182" s="385"/>
      <c r="EL182" s="385"/>
      <c r="EM182" s="385"/>
      <c r="EN182" s="385"/>
      <c r="EO182" s="385"/>
      <c r="EP182" s="385"/>
      <c r="EQ182" s="385"/>
      <c r="ER182" s="385"/>
      <c r="ES182" s="385"/>
      <c r="ET182" s="385"/>
      <c r="EU182" s="385"/>
      <c r="EV182" s="385"/>
      <c r="EW182" s="385"/>
      <c r="EX182" s="385"/>
      <c r="EY182" s="385"/>
      <c r="EZ182" s="385"/>
      <c r="FA182" s="385"/>
      <c r="FB182" s="385"/>
      <c r="FC182" s="385"/>
      <c r="FD182" s="385"/>
      <c r="FE182" s="385"/>
      <c r="FF182" s="385"/>
      <c r="FG182" s="385"/>
      <c r="FH182" s="385"/>
      <c r="FI182" s="385"/>
      <c r="FJ182" s="385"/>
      <c r="FK182" s="385"/>
      <c r="FL182" s="385"/>
      <c r="FM182" s="385"/>
      <c r="FN182" s="385"/>
      <c r="FO182" s="385"/>
      <c r="FP182" s="385"/>
      <c r="FQ182" s="385"/>
      <c r="FR182" s="385"/>
      <c r="FS182" s="385"/>
      <c r="FT182" s="385"/>
      <c r="FU182" s="385"/>
      <c r="FV182" s="385"/>
      <c r="FW182" s="385"/>
      <c r="FX182" s="385"/>
      <c r="FY182" s="385"/>
      <c r="FZ182" s="385"/>
      <c r="GA182" s="385"/>
      <c r="GB182" s="385"/>
      <c r="GC182" s="385"/>
      <c r="GD182" s="385"/>
      <c r="GE182" s="385"/>
      <c r="GF182" s="385"/>
      <c r="GG182" s="385"/>
      <c r="GH182" s="385"/>
      <c r="GI182" s="385"/>
      <c r="GJ182" s="385"/>
      <c r="GK182" s="385"/>
      <c r="GL182" s="385"/>
      <c r="GM182" s="385"/>
      <c r="GN182" s="386"/>
    </row>
    <row r="183" spans="1:196" ht="15.75" thickBot="1" x14ac:dyDescent="0.3">
      <c r="A183" s="210" t="s">
        <v>36</v>
      </c>
      <c r="B183" s="210"/>
      <c r="C183" s="210">
        <v>0</v>
      </c>
      <c r="D183" s="210">
        <v>1260</v>
      </c>
      <c r="E183" s="210">
        <v>58</v>
      </c>
      <c r="F183" s="210">
        <v>79.040000000000006</v>
      </c>
      <c r="G183" s="210">
        <v>27</v>
      </c>
      <c r="H183" s="301">
        <f>F183+G183</f>
        <v>106.04</v>
      </c>
      <c r="I183" s="210">
        <v>0</v>
      </c>
      <c r="J183" s="210">
        <v>11.25</v>
      </c>
      <c r="K183" s="302">
        <f t="shared" si="19"/>
        <v>1541.33</v>
      </c>
      <c r="L183" s="2">
        <f t="shared" si="20"/>
        <v>2439.6394732849999</v>
      </c>
      <c r="M183" s="210">
        <v>101.25</v>
      </c>
      <c r="N183" s="303">
        <v>835.2</v>
      </c>
      <c r="O183" s="284">
        <f t="shared" si="21"/>
        <v>936.45</v>
      </c>
      <c r="P183" s="366">
        <f t="shared" si="22"/>
        <v>946.46411536500011</v>
      </c>
      <c r="Q183" s="210"/>
      <c r="R183" s="9"/>
      <c r="S183" s="9"/>
      <c r="T183" s="9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384"/>
    </row>
    <row r="184" spans="1:196" s="267" customFormat="1" ht="15.75" thickBot="1" x14ac:dyDescent="0.3">
      <c r="A184" s="285"/>
      <c r="B184" s="286"/>
      <c r="C184" s="300">
        <f>SUM(C181:C183)</f>
        <v>0</v>
      </c>
      <c r="D184" s="286">
        <f>SUM(D181:D183)</f>
        <v>2520</v>
      </c>
      <c r="E184" s="286">
        <f>SUM(E181:E183)</f>
        <v>116</v>
      </c>
      <c r="F184" s="286"/>
      <c r="G184" s="286"/>
      <c r="H184" s="288">
        <f>SUM(H181:H183)</f>
        <v>349.24</v>
      </c>
      <c r="I184" s="286">
        <f>SUM(I181:I183)</f>
        <v>0</v>
      </c>
      <c r="J184" s="295">
        <f>SUM(J181:J183)</f>
        <v>38.19</v>
      </c>
      <c r="K184" s="289">
        <f t="shared" si="19"/>
        <v>3023.43</v>
      </c>
      <c r="L184" s="394">
        <f t="shared" si="20"/>
        <v>4785.528843735</v>
      </c>
      <c r="M184" s="286">
        <f>SUM(M181:M183)</f>
        <v>144</v>
      </c>
      <c r="N184" s="286">
        <f>SUM(N181:N183)</f>
        <v>2505.6000000000004</v>
      </c>
      <c r="O184" s="284">
        <f t="shared" si="21"/>
        <v>2649.6000000000004</v>
      </c>
      <c r="P184" s="395">
        <f t="shared" si="22"/>
        <v>2677.9340275200007</v>
      </c>
      <c r="Q184" s="286"/>
      <c r="R184" s="391"/>
      <c r="S184" s="391"/>
      <c r="T184" s="391"/>
      <c r="U184" s="390"/>
      <c r="V184" s="390"/>
      <c r="W184" s="390"/>
      <c r="X184" s="390"/>
      <c r="Y184" s="390"/>
      <c r="Z184" s="390"/>
      <c r="AA184" s="390"/>
      <c r="AB184" s="390"/>
      <c r="AC184" s="390"/>
      <c r="AD184" s="390"/>
      <c r="AE184" s="390"/>
      <c r="AF184" s="390"/>
      <c r="AG184" s="390"/>
      <c r="AH184" s="390"/>
      <c r="AI184" s="390"/>
      <c r="AJ184" s="390"/>
      <c r="AK184" s="390"/>
      <c r="AL184" s="390"/>
      <c r="AM184" s="390"/>
      <c r="AN184" s="390"/>
      <c r="AO184" s="390"/>
      <c r="AP184" s="390"/>
      <c r="AQ184" s="390"/>
      <c r="AR184" s="390"/>
      <c r="AS184" s="390"/>
      <c r="AT184" s="390"/>
      <c r="AU184" s="390"/>
      <c r="AV184" s="390"/>
      <c r="AW184" s="390"/>
      <c r="AX184" s="390"/>
      <c r="AY184" s="390"/>
      <c r="AZ184" s="390"/>
      <c r="BA184" s="390"/>
      <c r="BB184" s="390"/>
      <c r="BC184" s="390"/>
      <c r="BD184" s="390"/>
      <c r="BE184" s="390"/>
      <c r="BF184" s="390"/>
      <c r="BG184" s="390"/>
      <c r="BH184" s="390"/>
      <c r="BI184" s="390"/>
      <c r="BJ184" s="390"/>
      <c r="BK184" s="390"/>
      <c r="BL184" s="390"/>
      <c r="BM184" s="390"/>
      <c r="BN184" s="390"/>
      <c r="BO184" s="390"/>
      <c r="BP184" s="390"/>
      <c r="BQ184" s="390"/>
      <c r="BR184" s="390"/>
      <c r="BS184" s="390"/>
      <c r="BT184" s="390"/>
      <c r="BU184" s="390"/>
      <c r="BV184" s="390"/>
      <c r="BW184" s="390"/>
      <c r="BX184" s="390"/>
      <c r="BY184" s="390"/>
      <c r="BZ184" s="390"/>
      <c r="CA184" s="390"/>
      <c r="CB184" s="390"/>
      <c r="CC184" s="390"/>
      <c r="CD184" s="390"/>
      <c r="CE184" s="390"/>
      <c r="CF184" s="390"/>
      <c r="CG184" s="390"/>
      <c r="CH184" s="390"/>
      <c r="CI184" s="390"/>
      <c r="CJ184" s="390"/>
      <c r="CK184" s="390"/>
      <c r="CL184" s="390"/>
      <c r="CM184" s="390"/>
      <c r="CN184" s="390"/>
      <c r="CO184" s="390"/>
      <c r="CP184" s="390"/>
      <c r="CQ184" s="390"/>
      <c r="CR184" s="390"/>
      <c r="CS184" s="390"/>
      <c r="CT184" s="390"/>
      <c r="CU184" s="390"/>
      <c r="CV184" s="390"/>
      <c r="CW184" s="390"/>
      <c r="CX184" s="390"/>
      <c r="CY184" s="390"/>
      <c r="CZ184" s="390"/>
      <c r="DA184" s="390"/>
      <c r="DB184" s="390"/>
      <c r="DC184" s="390"/>
      <c r="DD184" s="390"/>
      <c r="DE184" s="390"/>
      <c r="DF184" s="390"/>
      <c r="DG184" s="390"/>
      <c r="DH184" s="390"/>
      <c r="GN184" s="245"/>
    </row>
    <row r="185" spans="1:196" x14ac:dyDescent="0.25">
      <c r="A185" s="193" t="s">
        <v>34</v>
      </c>
      <c r="B185" s="193">
        <v>46</v>
      </c>
      <c r="C185" s="193">
        <v>54.68</v>
      </c>
      <c r="D185" s="193">
        <v>834.4</v>
      </c>
      <c r="E185" s="193">
        <v>12.82</v>
      </c>
      <c r="F185" s="193">
        <v>48.41</v>
      </c>
      <c r="G185" s="193">
        <v>75.569999999999993</v>
      </c>
      <c r="H185" s="292">
        <f>F185+G185</f>
        <v>123.97999999999999</v>
      </c>
      <c r="I185" s="193">
        <v>260.26</v>
      </c>
      <c r="J185" s="193">
        <v>8.31</v>
      </c>
      <c r="K185" s="293">
        <f t="shared" si="19"/>
        <v>1418.4299999999998</v>
      </c>
      <c r="L185" s="2">
        <f t="shared" si="20"/>
        <v>2245.1115712349997</v>
      </c>
      <c r="M185" s="193">
        <v>28.31</v>
      </c>
      <c r="N185" s="193">
        <v>553.09</v>
      </c>
      <c r="O185" s="284">
        <f t="shared" si="21"/>
        <v>581.4</v>
      </c>
      <c r="P185" s="366">
        <f t="shared" si="22"/>
        <v>587.61731717999999</v>
      </c>
      <c r="Q185" s="193">
        <v>46</v>
      </c>
      <c r="R185" s="9"/>
      <c r="S185" s="9"/>
      <c r="T185" s="9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384"/>
    </row>
    <row r="186" spans="1:196" s="375" customFormat="1" x14ac:dyDescent="0.25">
      <c r="A186" s="371" t="s">
        <v>35</v>
      </c>
      <c r="B186" s="371"/>
      <c r="C186" s="371">
        <v>54.21</v>
      </c>
      <c r="D186" s="371">
        <v>0</v>
      </c>
      <c r="E186" s="371">
        <v>64.84</v>
      </c>
      <c r="F186" s="371">
        <v>109.75</v>
      </c>
      <c r="G186" s="371">
        <v>33.14</v>
      </c>
      <c r="H186" s="367">
        <f>F186+G186</f>
        <v>142.88999999999999</v>
      </c>
      <c r="I186" s="371">
        <v>260.26</v>
      </c>
      <c r="J186" s="371">
        <v>9.5399999999999991</v>
      </c>
      <c r="K186" s="2">
        <f t="shared" si="19"/>
        <v>674.62999999999988</v>
      </c>
      <c r="L186" s="2">
        <f t="shared" si="20"/>
        <v>1067.8141461349999</v>
      </c>
      <c r="M186" s="371">
        <v>0</v>
      </c>
      <c r="N186" s="369">
        <v>553.09</v>
      </c>
      <c r="O186" s="284">
        <f t="shared" si="21"/>
        <v>553.09</v>
      </c>
      <c r="P186" s="366">
        <f t="shared" si="22"/>
        <v>559.00457853300009</v>
      </c>
      <c r="Q186" s="371"/>
      <c r="R186" s="377"/>
      <c r="S186" s="377"/>
      <c r="T186" s="377"/>
      <c r="U186" s="385"/>
      <c r="V186" s="385"/>
      <c r="W186" s="385"/>
      <c r="X186" s="385"/>
      <c r="Y186" s="385"/>
      <c r="Z186" s="385"/>
      <c r="AA186" s="385"/>
      <c r="AB186" s="385"/>
      <c r="AC186" s="385"/>
      <c r="AD186" s="385"/>
      <c r="AE186" s="385"/>
      <c r="AF186" s="385"/>
      <c r="AG186" s="385"/>
      <c r="AH186" s="385"/>
      <c r="AI186" s="385"/>
      <c r="AJ186" s="385"/>
      <c r="AK186" s="385"/>
      <c r="AL186" s="385"/>
      <c r="AM186" s="385"/>
      <c r="AN186" s="385"/>
      <c r="AO186" s="385"/>
      <c r="AP186" s="385"/>
      <c r="AQ186" s="385"/>
      <c r="AR186" s="385"/>
      <c r="AS186" s="385"/>
      <c r="AT186" s="385"/>
      <c r="AU186" s="385"/>
      <c r="AV186" s="385"/>
      <c r="AW186" s="385"/>
      <c r="AX186" s="385"/>
      <c r="AY186" s="385"/>
      <c r="AZ186" s="385"/>
      <c r="BA186" s="385"/>
      <c r="BB186" s="385"/>
      <c r="BC186" s="385"/>
      <c r="BD186" s="385"/>
      <c r="BE186" s="385"/>
      <c r="BF186" s="385"/>
      <c r="BG186" s="385"/>
      <c r="BH186" s="385"/>
      <c r="BI186" s="385"/>
      <c r="BJ186" s="385"/>
      <c r="BK186" s="385"/>
      <c r="BL186" s="385"/>
      <c r="BM186" s="385"/>
      <c r="BN186" s="385"/>
      <c r="BO186" s="385"/>
      <c r="BP186" s="385"/>
      <c r="BQ186" s="385"/>
      <c r="BR186" s="385"/>
      <c r="BS186" s="385"/>
      <c r="BT186" s="385"/>
      <c r="BU186" s="385"/>
      <c r="BV186" s="385"/>
      <c r="BW186" s="385"/>
      <c r="BX186" s="385"/>
      <c r="BY186" s="385"/>
      <c r="BZ186" s="385"/>
      <c r="CA186" s="385"/>
      <c r="CB186" s="385"/>
      <c r="CC186" s="385"/>
      <c r="CD186" s="385"/>
      <c r="CE186" s="385"/>
      <c r="CF186" s="385"/>
      <c r="CG186" s="385"/>
      <c r="CH186" s="385"/>
      <c r="CI186" s="385"/>
      <c r="CJ186" s="385"/>
      <c r="CK186" s="385"/>
      <c r="CL186" s="385"/>
      <c r="CM186" s="385"/>
      <c r="CN186" s="385"/>
      <c r="CO186" s="385"/>
      <c r="CP186" s="385"/>
      <c r="CQ186" s="385"/>
      <c r="CR186" s="385"/>
      <c r="CS186" s="385"/>
      <c r="CT186" s="385"/>
      <c r="CU186" s="385"/>
      <c r="CV186" s="385"/>
      <c r="CW186" s="385"/>
      <c r="CX186" s="385"/>
      <c r="CY186" s="385"/>
      <c r="CZ186" s="385"/>
      <c r="DA186" s="385"/>
      <c r="DB186" s="385"/>
      <c r="DC186" s="385"/>
      <c r="DD186" s="385"/>
      <c r="DE186" s="385"/>
      <c r="DF186" s="385"/>
      <c r="DG186" s="385"/>
      <c r="DH186" s="385"/>
      <c r="DI186" s="385"/>
      <c r="DJ186" s="385"/>
      <c r="DK186" s="385"/>
      <c r="DL186" s="385"/>
      <c r="DM186" s="385"/>
      <c r="DN186" s="385"/>
      <c r="DO186" s="385"/>
      <c r="DP186" s="385"/>
      <c r="DQ186" s="385"/>
      <c r="DR186" s="385"/>
      <c r="DS186" s="385"/>
      <c r="DT186" s="385"/>
      <c r="DU186" s="385"/>
      <c r="DV186" s="385"/>
      <c r="DW186" s="385"/>
      <c r="DX186" s="385"/>
      <c r="DY186" s="385"/>
      <c r="DZ186" s="385"/>
      <c r="EA186" s="385"/>
      <c r="EB186" s="385"/>
      <c r="EC186" s="385"/>
      <c r="ED186" s="385"/>
      <c r="EE186" s="385"/>
      <c r="EF186" s="385"/>
      <c r="EG186" s="385"/>
      <c r="EH186" s="385"/>
      <c r="EI186" s="385"/>
      <c r="EJ186" s="385"/>
      <c r="EK186" s="385"/>
      <c r="EL186" s="385"/>
      <c r="EM186" s="385"/>
      <c r="EN186" s="385"/>
      <c r="EO186" s="385"/>
      <c r="EP186" s="385"/>
      <c r="EQ186" s="385"/>
      <c r="ER186" s="385"/>
      <c r="ES186" s="385"/>
      <c r="ET186" s="385"/>
      <c r="EU186" s="385"/>
      <c r="EV186" s="385"/>
      <c r="EW186" s="385"/>
      <c r="EX186" s="385"/>
      <c r="EY186" s="385"/>
      <c r="EZ186" s="385"/>
      <c r="FA186" s="385"/>
      <c r="FB186" s="385"/>
      <c r="FC186" s="385"/>
      <c r="FD186" s="385"/>
      <c r="FE186" s="385"/>
      <c r="FF186" s="385"/>
      <c r="FG186" s="385"/>
      <c r="FH186" s="385"/>
      <c r="FI186" s="385"/>
      <c r="FJ186" s="385"/>
      <c r="FK186" s="385"/>
      <c r="FL186" s="385"/>
      <c r="FM186" s="385"/>
      <c r="FN186" s="385"/>
      <c r="FO186" s="385"/>
      <c r="FP186" s="385"/>
      <c r="FQ186" s="385"/>
      <c r="FR186" s="385"/>
      <c r="FS186" s="385"/>
      <c r="FT186" s="385"/>
      <c r="FU186" s="385"/>
      <c r="FV186" s="385"/>
      <c r="FW186" s="385"/>
      <c r="FX186" s="385"/>
      <c r="FY186" s="385"/>
      <c r="FZ186" s="385"/>
      <c r="GA186" s="385"/>
      <c r="GB186" s="385"/>
      <c r="GC186" s="385"/>
      <c r="GD186" s="385"/>
      <c r="GE186" s="385"/>
      <c r="GF186" s="385"/>
      <c r="GG186" s="385"/>
      <c r="GH186" s="385"/>
      <c r="GI186" s="385"/>
      <c r="GJ186" s="385"/>
      <c r="GK186" s="385"/>
      <c r="GL186" s="385"/>
      <c r="GM186" s="385"/>
      <c r="GN186" s="386"/>
    </row>
    <row r="187" spans="1:196" ht="15.75" thickBot="1" x14ac:dyDescent="0.3">
      <c r="A187" s="210" t="s">
        <v>36</v>
      </c>
      <c r="B187" s="210"/>
      <c r="C187" s="210">
        <v>54.21</v>
      </c>
      <c r="D187" s="210">
        <v>834.4</v>
      </c>
      <c r="E187" s="210">
        <v>40.020000000000003</v>
      </c>
      <c r="F187" s="210">
        <v>86.15</v>
      </c>
      <c r="G187" s="210">
        <v>17.88</v>
      </c>
      <c r="H187" s="301">
        <f>F187+G187</f>
        <v>104.03</v>
      </c>
      <c r="I187" s="210">
        <v>260.26</v>
      </c>
      <c r="J187" s="210">
        <v>7.45</v>
      </c>
      <c r="K187" s="302">
        <f t="shared" si="19"/>
        <v>1404.4</v>
      </c>
      <c r="L187" s="2">
        <f t="shared" si="20"/>
        <v>2222.9046838000004</v>
      </c>
      <c r="M187" s="210">
        <v>67.05</v>
      </c>
      <c r="N187" s="193">
        <v>553.09</v>
      </c>
      <c r="O187" s="284">
        <f t="shared" si="21"/>
        <v>620.14</v>
      </c>
      <c r="P187" s="366">
        <f t="shared" si="22"/>
        <v>626.77159111800006</v>
      </c>
      <c r="Q187" s="210"/>
      <c r="R187" s="9"/>
      <c r="S187" s="9"/>
      <c r="T187" s="9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384"/>
    </row>
    <row r="188" spans="1:196" ht="15.75" thickBot="1" x14ac:dyDescent="0.3">
      <c r="A188" s="176"/>
      <c r="B188" s="297"/>
      <c r="C188" s="300">
        <f>SUM(C185:C187)</f>
        <v>163.1</v>
      </c>
      <c r="D188" s="286">
        <f>SUM(D185:D187)</f>
        <v>1668.8</v>
      </c>
      <c r="E188" s="286">
        <f>SUM(E185:E187)</f>
        <v>117.68</v>
      </c>
      <c r="F188" s="286"/>
      <c r="G188" s="286"/>
      <c r="H188" s="288">
        <f>SUM(H185:H187)</f>
        <v>370.9</v>
      </c>
      <c r="I188" s="286">
        <f>SUM(I185:I187)</f>
        <v>780.78</v>
      </c>
      <c r="J188" s="295">
        <f>SUM(J185:J187)</f>
        <v>25.3</v>
      </c>
      <c r="K188" s="299">
        <f t="shared" si="19"/>
        <v>3126.5600000000004</v>
      </c>
      <c r="L188" s="394">
        <f t="shared" si="20"/>
        <v>4948.7645031200009</v>
      </c>
      <c r="M188" s="286">
        <f>SUM(M185:M187)</f>
        <v>95.36</v>
      </c>
      <c r="N188" s="286">
        <f>SUM(N185:N187)</f>
        <v>1659.27</v>
      </c>
      <c r="O188" s="284">
        <f t="shared" si="21"/>
        <v>1754.6299999999999</v>
      </c>
      <c r="P188" s="395">
        <f t="shared" si="22"/>
        <v>1773.393486831</v>
      </c>
      <c r="Q188" s="297"/>
      <c r="R188" s="9"/>
      <c r="S188" s="9"/>
      <c r="T188" s="9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384"/>
    </row>
    <row r="189" spans="1:196" x14ac:dyDescent="0.25">
      <c r="A189" s="193" t="s">
        <v>34</v>
      </c>
      <c r="B189" s="193">
        <v>47</v>
      </c>
      <c r="C189" s="193">
        <v>54.68</v>
      </c>
      <c r="D189" s="193">
        <v>1271.2</v>
      </c>
      <c r="E189" s="193">
        <v>35.380000000000003</v>
      </c>
      <c r="F189" s="193">
        <v>91.29</v>
      </c>
      <c r="G189" s="193">
        <v>115.13</v>
      </c>
      <c r="H189" s="292">
        <f>F189+G189</f>
        <v>206.42000000000002</v>
      </c>
      <c r="I189" s="193">
        <v>53.3</v>
      </c>
      <c r="J189" s="193">
        <v>12.66</v>
      </c>
      <c r="K189" s="293">
        <f t="shared" si="19"/>
        <v>1840.0600000000004</v>
      </c>
      <c r="L189" s="2">
        <f t="shared" si="20"/>
        <v>2912.4736488700005</v>
      </c>
      <c r="M189" s="193">
        <v>43.13</v>
      </c>
      <c r="N189" s="193">
        <v>842.62</v>
      </c>
      <c r="O189" s="284">
        <f t="shared" si="21"/>
        <v>885.75</v>
      </c>
      <c r="P189" s="366">
        <f t="shared" si="22"/>
        <v>895.221944775</v>
      </c>
      <c r="Q189" s="193">
        <v>47</v>
      </c>
      <c r="R189" s="9"/>
      <c r="S189" s="9"/>
      <c r="T189" s="9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384"/>
    </row>
    <row r="190" spans="1:196" s="375" customFormat="1" x14ac:dyDescent="0.25">
      <c r="A190" s="371" t="s">
        <v>35</v>
      </c>
      <c r="B190" s="371"/>
      <c r="C190" s="371">
        <v>54.21</v>
      </c>
      <c r="D190" s="371">
        <v>0</v>
      </c>
      <c r="E190" s="371">
        <v>50.52</v>
      </c>
      <c r="F190" s="371">
        <v>96.98</v>
      </c>
      <c r="G190" s="371">
        <v>50.48</v>
      </c>
      <c r="H190" s="367">
        <f>F190+G190</f>
        <v>147.46</v>
      </c>
      <c r="I190" s="371">
        <v>82.13</v>
      </c>
      <c r="J190" s="371">
        <v>14.53</v>
      </c>
      <c r="K190" s="2">
        <f t="shared" si="19"/>
        <v>496.30999999999995</v>
      </c>
      <c r="L190" s="2">
        <f t="shared" si="20"/>
        <v>785.56666449499994</v>
      </c>
      <c r="M190" s="371">
        <v>0</v>
      </c>
      <c r="N190" s="369">
        <v>842.62</v>
      </c>
      <c r="O190" s="284">
        <f t="shared" si="21"/>
        <v>842.62</v>
      </c>
      <c r="P190" s="366">
        <f t="shared" si="22"/>
        <v>851.63072549399999</v>
      </c>
      <c r="Q190" s="371"/>
      <c r="R190" s="377"/>
      <c r="S190" s="377"/>
      <c r="T190" s="377"/>
      <c r="U190" s="385"/>
      <c r="V190" s="385"/>
      <c r="W190" s="385"/>
      <c r="X190" s="385"/>
      <c r="Y190" s="385"/>
      <c r="Z190" s="385"/>
      <c r="AA190" s="385"/>
      <c r="AB190" s="385"/>
      <c r="AC190" s="385"/>
      <c r="AD190" s="385"/>
      <c r="AE190" s="385"/>
      <c r="AF190" s="385"/>
      <c r="AG190" s="385"/>
      <c r="AH190" s="385"/>
      <c r="AI190" s="385"/>
      <c r="AJ190" s="385"/>
      <c r="AK190" s="385"/>
      <c r="AL190" s="385"/>
      <c r="AM190" s="385"/>
      <c r="AN190" s="385"/>
      <c r="AO190" s="385"/>
      <c r="AP190" s="385"/>
      <c r="AQ190" s="385"/>
      <c r="AR190" s="385"/>
      <c r="AS190" s="385"/>
      <c r="AT190" s="385"/>
      <c r="AU190" s="385"/>
      <c r="AV190" s="385"/>
      <c r="AW190" s="385"/>
      <c r="AX190" s="385"/>
      <c r="AY190" s="385"/>
      <c r="AZ190" s="385"/>
      <c r="BA190" s="385"/>
      <c r="BB190" s="385"/>
      <c r="BC190" s="385"/>
      <c r="BD190" s="385"/>
      <c r="BE190" s="385"/>
      <c r="BF190" s="385"/>
      <c r="BG190" s="385"/>
      <c r="BH190" s="385"/>
      <c r="BI190" s="385"/>
      <c r="BJ190" s="385"/>
      <c r="BK190" s="385"/>
      <c r="BL190" s="385"/>
      <c r="BM190" s="385"/>
      <c r="BN190" s="385"/>
      <c r="BO190" s="385"/>
      <c r="BP190" s="385"/>
      <c r="BQ190" s="385"/>
      <c r="BR190" s="385"/>
      <c r="BS190" s="385"/>
      <c r="BT190" s="385"/>
      <c r="BU190" s="385"/>
      <c r="BV190" s="385"/>
      <c r="BW190" s="385"/>
      <c r="BX190" s="385"/>
      <c r="BY190" s="385"/>
      <c r="BZ190" s="385"/>
      <c r="CA190" s="385"/>
      <c r="CB190" s="385"/>
      <c r="CC190" s="385"/>
      <c r="CD190" s="385"/>
      <c r="CE190" s="385"/>
      <c r="CF190" s="385"/>
      <c r="CG190" s="385"/>
      <c r="CH190" s="385"/>
      <c r="CI190" s="385"/>
      <c r="CJ190" s="385"/>
      <c r="CK190" s="385"/>
      <c r="CL190" s="385"/>
      <c r="CM190" s="385"/>
      <c r="CN190" s="385"/>
      <c r="CO190" s="385"/>
      <c r="CP190" s="385"/>
      <c r="CQ190" s="385"/>
      <c r="CR190" s="385"/>
      <c r="CS190" s="385"/>
      <c r="CT190" s="385"/>
      <c r="CU190" s="385"/>
      <c r="CV190" s="385"/>
      <c r="CW190" s="385"/>
      <c r="CX190" s="385"/>
      <c r="CY190" s="385"/>
      <c r="CZ190" s="385"/>
      <c r="DA190" s="385"/>
      <c r="DB190" s="385"/>
      <c r="DC190" s="385"/>
      <c r="DD190" s="385"/>
      <c r="DE190" s="385"/>
      <c r="DF190" s="385"/>
      <c r="DG190" s="385"/>
      <c r="DH190" s="385"/>
      <c r="DI190" s="385"/>
      <c r="DJ190" s="385"/>
      <c r="DK190" s="385"/>
      <c r="DL190" s="385"/>
      <c r="DM190" s="385"/>
      <c r="DN190" s="385"/>
      <c r="DO190" s="385"/>
      <c r="DP190" s="385"/>
      <c r="DQ190" s="385"/>
      <c r="DR190" s="385"/>
      <c r="DS190" s="385"/>
      <c r="DT190" s="385"/>
      <c r="DU190" s="385"/>
      <c r="DV190" s="385"/>
      <c r="DW190" s="385"/>
      <c r="DX190" s="385"/>
      <c r="DY190" s="385"/>
      <c r="DZ190" s="385"/>
      <c r="EA190" s="385"/>
      <c r="EB190" s="385"/>
      <c r="EC190" s="385"/>
      <c r="ED190" s="385"/>
      <c r="EE190" s="385"/>
      <c r="EF190" s="385"/>
      <c r="EG190" s="385"/>
      <c r="EH190" s="385"/>
      <c r="EI190" s="385"/>
      <c r="EJ190" s="385"/>
      <c r="EK190" s="385"/>
      <c r="EL190" s="385"/>
      <c r="EM190" s="385"/>
      <c r="EN190" s="385"/>
      <c r="EO190" s="385"/>
      <c r="EP190" s="385"/>
      <c r="EQ190" s="385"/>
      <c r="ER190" s="385"/>
      <c r="ES190" s="385"/>
      <c r="ET190" s="385"/>
      <c r="EU190" s="385"/>
      <c r="EV190" s="385"/>
      <c r="EW190" s="385"/>
      <c r="EX190" s="385"/>
      <c r="EY190" s="385"/>
      <c r="EZ190" s="385"/>
      <c r="FA190" s="385"/>
      <c r="FB190" s="385"/>
      <c r="FC190" s="385"/>
      <c r="FD190" s="385"/>
      <c r="FE190" s="385"/>
      <c r="FF190" s="385"/>
      <c r="FG190" s="385"/>
      <c r="FH190" s="385"/>
      <c r="FI190" s="385"/>
      <c r="FJ190" s="385"/>
      <c r="FK190" s="385"/>
      <c r="FL190" s="385"/>
      <c r="FM190" s="385"/>
      <c r="FN190" s="385"/>
      <c r="FO190" s="385"/>
      <c r="FP190" s="385"/>
      <c r="FQ190" s="385"/>
      <c r="FR190" s="385"/>
      <c r="FS190" s="385"/>
      <c r="FT190" s="385"/>
      <c r="FU190" s="385"/>
      <c r="FV190" s="385"/>
      <c r="FW190" s="385"/>
      <c r="FX190" s="385"/>
      <c r="FY190" s="385"/>
      <c r="FZ190" s="385"/>
      <c r="GA190" s="385"/>
      <c r="GB190" s="385"/>
      <c r="GC190" s="385"/>
      <c r="GD190" s="385"/>
      <c r="GE190" s="385"/>
      <c r="GF190" s="385"/>
      <c r="GG190" s="385"/>
      <c r="GH190" s="385"/>
      <c r="GI190" s="385"/>
      <c r="GJ190" s="385"/>
      <c r="GK190" s="385"/>
      <c r="GL190" s="385"/>
      <c r="GM190" s="385"/>
      <c r="GN190" s="386"/>
    </row>
    <row r="191" spans="1:196" ht="15.75" thickBot="1" x14ac:dyDescent="0.3">
      <c r="A191" s="210" t="s">
        <v>36</v>
      </c>
      <c r="B191" s="210"/>
      <c r="C191" s="210">
        <v>54.21</v>
      </c>
      <c r="D191" s="210">
        <v>1271.2</v>
      </c>
      <c r="E191" s="210">
        <v>109.04</v>
      </c>
      <c r="F191" s="210">
        <v>188.91</v>
      </c>
      <c r="G191" s="210">
        <v>27.24</v>
      </c>
      <c r="H191" s="301">
        <f>F191+G191</f>
        <v>216.15</v>
      </c>
      <c r="I191" s="210">
        <v>47.18</v>
      </c>
      <c r="J191" s="210">
        <v>11.35</v>
      </c>
      <c r="K191" s="302">
        <f t="shared" si="19"/>
        <v>1925.2800000000002</v>
      </c>
      <c r="L191" s="2">
        <f t="shared" si="20"/>
        <v>3047.3611005600005</v>
      </c>
      <c r="M191" s="210">
        <v>102.15</v>
      </c>
      <c r="N191" s="303">
        <v>842.62</v>
      </c>
      <c r="O191" s="284">
        <f t="shared" si="21"/>
        <v>944.77</v>
      </c>
      <c r="P191" s="366">
        <f t="shared" si="22"/>
        <v>954.87308694900003</v>
      </c>
      <c r="Q191" s="210"/>
      <c r="R191" s="9"/>
      <c r="S191" s="9"/>
      <c r="T191" s="9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384"/>
    </row>
    <row r="192" spans="1:196" s="267" customFormat="1" ht="15.75" thickBot="1" x14ac:dyDescent="0.3">
      <c r="A192" s="285"/>
      <c r="B192" s="286"/>
      <c r="C192" s="300">
        <f>SUM(C189:C191)</f>
        <v>163.1</v>
      </c>
      <c r="D192" s="286">
        <f>SUM(D189:D191)</f>
        <v>2542.4</v>
      </c>
      <c r="E192" s="286">
        <f>SUM(E189:E191)</f>
        <v>194.94</v>
      </c>
      <c r="F192" s="286"/>
      <c r="G192" s="286"/>
      <c r="H192" s="288">
        <f>SUM(H189:H191)</f>
        <v>570.03</v>
      </c>
      <c r="I192" s="286">
        <f>SUM(I189:I191)</f>
        <v>182.61</v>
      </c>
      <c r="J192" s="295">
        <f>SUM(J189:J191)</f>
        <v>38.54</v>
      </c>
      <c r="K192" s="289">
        <f t="shared" si="19"/>
        <v>3691.6200000000003</v>
      </c>
      <c r="L192" s="394">
        <f t="shared" si="20"/>
        <v>5843.1496644900008</v>
      </c>
      <c r="M192" s="286">
        <f>SUM(M189:M191)</f>
        <v>145.28</v>
      </c>
      <c r="N192" s="286">
        <f>SUM(N189:N191)</f>
        <v>2527.86</v>
      </c>
      <c r="O192" s="284">
        <f t="shared" si="21"/>
        <v>2673.1400000000003</v>
      </c>
      <c r="P192" s="395">
        <f t="shared" si="22"/>
        <v>2701.7257572180006</v>
      </c>
      <c r="Q192" s="286"/>
      <c r="R192" s="391"/>
      <c r="S192" s="391"/>
      <c r="T192" s="391"/>
      <c r="U192" s="390"/>
      <c r="V192" s="390"/>
      <c r="W192" s="390"/>
      <c r="X192" s="390"/>
      <c r="Y192" s="390"/>
      <c r="Z192" s="390"/>
      <c r="AA192" s="390"/>
      <c r="AB192" s="390"/>
      <c r="AC192" s="390"/>
      <c r="AD192" s="390"/>
      <c r="AE192" s="390"/>
      <c r="AF192" s="390"/>
      <c r="AG192" s="390"/>
      <c r="AH192" s="390"/>
      <c r="AI192" s="390"/>
      <c r="AJ192" s="390"/>
      <c r="AK192" s="390"/>
      <c r="AL192" s="390"/>
      <c r="AM192" s="390"/>
      <c r="AN192" s="390"/>
      <c r="AO192" s="390"/>
      <c r="AP192" s="390"/>
      <c r="AQ192" s="390"/>
      <c r="AR192" s="390"/>
      <c r="AS192" s="390"/>
      <c r="AT192" s="390"/>
      <c r="AU192" s="390"/>
      <c r="AV192" s="390"/>
      <c r="AW192" s="390"/>
      <c r="AX192" s="390"/>
      <c r="AY192" s="390"/>
      <c r="AZ192" s="390"/>
      <c r="BA192" s="390"/>
      <c r="BB192" s="390"/>
      <c r="BC192" s="390"/>
      <c r="BD192" s="390"/>
      <c r="BE192" s="390"/>
      <c r="BF192" s="390"/>
      <c r="BG192" s="390"/>
      <c r="BH192" s="390"/>
      <c r="BI192" s="390"/>
      <c r="BJ192" s="390"/>
      <c r="BK192" s="390"/>
      <c r="BL192" s="390"/>
      <c r="BM192" s="390"/>
      <c r="BN192" s="390"/>
      <c r="BO192" s="390"/>
      <c r="BP192" s="390"/>
      <c r="BQ192" s="390"/>
      <c r="BR192" s="390"/>
      <c r="BS192" s="390"/>
      <c r="BT192" s="390"/>
      <c r="BU192" s="390"/>
      <c r="BV192" s="390"/>
      <c r="BW192" s="390"/>
      <c r="BX192" s="390"/>
      <c r="BY192" s="390"/>
      <c r="BZ192" s="390"/>
      <c r="CA192" s="390"/>
      <c r="CB192" s="390"/>
      <c r="CC192" s="390"/>
      <c r="CD192" s="390"/>
      <c r="CE192" s="390"/>
      <c r="CF192" s="390"/>
      <c r="CG192" s="390"/>
      <c r="CH192" s="390"/>
      <c r="CI192" s="390"/>
      <c r="CJ192" s="390"/>
      <c r="CK192" s="390"/>
      <c r="CL192" s="390"/>
      <c r="CM192" s="390"/>
      <c r="CN192" s="390"/>
      <c r="CO192" s="390"/>
      <c r="CP192" s="390"/>
      <c r="CQ192" s="390"/>
      <c r="CR192" s="390"/>
      <c r="CS192" s="390"/>
      <c r="CT192" s="390"/>
      <c r="CU192" s="390"/>
      <c r="CV192" s="390"/>
      <c r="CW192" s="390"/>
      <c r="CX192" s="390"/>
      <c r="CY192" s="390"/>
      <c r="CZ192" s="390"/>
      <c r="DA192" s="390"/>
      <c r="DB192" s="390"/>
      <c r="DC192" s="390"/>
      <c r="DD192" s="390"/>
      <c r="DE192" s="390"/>
      <c r="DF192" s="390"/>
      <c r="DG192" s="390"/>
      <c r="DH192" s="390"/>
      <c r="GN192" s="245"/>
    </row>
    <row r="193" spans="1:196" x14ac:dyDescent="0.25">
      <c r="A193" s="193" t="s">
        <v>34</v>
      </c>
      <c r="B193" s="193">
        <v>48</v>
      </c>
      <c r="C193" s="193">
        <v>54.68</v>
      </c>
      <c r="D193" s="193">
        <v>1237.5999999999999</v>
      </c>
      <c r="E193" s="193">
        <v>58</v>
      </c>
      <c r="F193" s="193">
        <v>79.040000000000006</v>
      </c>
      <c r="G193" s="193">
        <v>112.09</v>
      </c>
      <c r="H193" s="292">
        <f>F193+G193</f>
        <v>191.13</v>
      </c>
      <c r="I193" s="193">
        <v>349.48</v>
      </c>
      <c r="J193" s="193">
        <v>12.32</v>
      </c>
      <c r="K193" s="293">
        <f t="shared" si="19"/>
        <v>2094.34</v>
      </c>
      <c r="L193" s="2">
        <f t="shared" si="20"/>
        <v>3314.9517199300003</v>
      </c>
      <c r="M193" s="193">
        <v>41.99</v>
      </c>
      <c r="N193" s="193">
        <v>820.35</v>
      </c>
      <c r="O193" s="284">
        <f t="shared" si="21"/>
        <v>862.34</v>
      </c>
      <c r="P193" s="366">
        <f t="shared" si="22"/>
        <v>871.5616052580001</v>
      </c>
      <c r="Q193" s="193">
        <v>48</v>
      </c>
      <c r="R193" s="9"/>
      <c r="S193" s="9"/>
      <c r="T193" s="9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384"/>
    </row>
    <row r="194" spans="1:196" s="375" customFormat="1" x14ac:dyDescent="0.25">
      <c r="A194" s="371" t="s">
        <v>35</v>
      </c>
      <c r="B194" s="371"/>
      <c r="C194" s="371">
        <v>54.21</v>
      </c>
      <c r="D194" s="371">
        <v>0</v>
      </c>
      <c r="E194" s="371">
        <v>116</v>
      </c>
      <c r="F194" s="371">
        <v>158.08000000000001</v>
      </c>
      <c r="G194" s="371">
        <v>49.15</v>
      </c>
      <c r="H194" s="367">
        <f>F194+G194</f>
        <v>207.23000000000002</v>
      </c>
      <c r="I194" s="371">
        <v>174.74</v>
      </c>
      <c r="J194" s="371">
        <v>14.14</v>
      </c>
      <c r="K194" s="2">
        <f t="shared" si="19"/>
        <v>773.55000000000007</v>
      </c>
      <c r="L194" s="2">
        <f t="shared" si="20"/>
        <v>1224.386156475</v>
      </c>
      <c r="M194" s="371">
        <v>0</v>
      </c>
      <c r="N194" s="369">
        <v>820.35</v>
      </c>
      <c r="O194" s="284">
        <f t="shared" si="21"/>
        <v>820.35</v>
      </c>
      <c r="P194" s="366">
        <f t="shared" si="22"/>
        <v>829.1225767950001</v>
      </c>
      <c r="Q194" s="371"/>
      <c r="R194" s="377"/>
      <c r="S194" s="377"/>
      <c r="T194" s="377"/>
      <c r="U194" s="385"/>
      <c r="V194" s="385"/>
      <c r="W194" s="385"/>
      <c r="X194" s="385"/>
      <c r="Y194" s="385"/>
      <c r="Z194" s="385"/>
      <c r="AA194" s="385"/>
      <c r="AB194" s="385"/>
      <c r="AC194" s="385"/>
      <c r="AD194" s="385"/>
      <c r="AE194" s="385"/>
      <c r="AF194" s="385"/>
      <c r="AG194" s="385"/>
      <c r="AH194" s="385"/>
      <c r="AI194" s="385"/>
      <c r="AJ194" s="385"/>
      <c r="AK194" s="385"/>
      <c r="AL194" s="385"/>
      <c r="AM194" s="385"/>
      <c r="AN194" s="385"/>
      <c r="AO194" s="385"/>
      <c r="AP194" s="385"/>
      <c r="AQ194" s="385"/>
      <c r="AR194" s="385"/>
      <c r="AS194" s="385"/>
      <c r="AT194" s="385"/>
      <c r="AU194" s="385"/>
      <c r="AV194" s="385"/>
      <c r="AW194" s="385"/>
      <c r="AX194" s="385"/>
      <c r="AY194" s="385"/>
      <c r="AZ194" s="385"/>
      <c r="BA194" s="385"/>
      <c r="BB194" s="385"/>
      <c r="BC194" s="385"/>
      <c r="BD194" s="385"/>
      <c r="BE194" s="385"/>
      <c r="BF194" s="385"/>
      <c r="BG194" s="385"/>
      <c r="BH194" s="385"/>
      <c r="BI194" s="385"/>
      <c r="BJ194" s="385"/>
      <c r="BK194" s="385"/>
      <c r="BL194" s="385"/>
      <c r="BM194" s="385"/>
      <c r="BN194" s="385"/>
      <c r="BO194" s="385"/>
      <c r="BP194" s="385"/>
      <c r="BQ194" s="385"/>
      <c r="BR194" s="385"/>
      <c r="BS194" s="385"/>
      <c r="BT194" s="385"/>
      <c r="BU194" s="385"/>
      <c r="BV194" s="385"/>
      <c r="BW194" s="385"/>
      <c r="BX194" s="385"/>
      <c r="BY194" s="385"/>
      <c r="BZ194" s="385"/>
      <c r="CA194" s="385"/>
      <c r="CB194" s="385"/>
      <c r="CC194" s="385"/>
      <c r="CD194" s="385"/>
      <c r="CE194" s="385"/>
      <c r="CF194" s="385"/>
      <c r="CG194" s="385"/>
      <c r="CH194" s="385"/>
      <c r="CI194" s="385"/>
      <c r="CJ194" s="385"/>
      <c r="CK194" s="385"/>
      <c r="CL194" s="385"/>
      <c r="CM194" s="385"/>
      <c r="CN194" s="385"/>
      <c r="CO194" s="385"/>
      <c r="CP194" s="385"/>
      <c r="CQ194" s="385"/>
      <c r="CR194" s="385"/>
      <c r="CS194" s="385"/>
      <c r="CT194" s="385"/>
      <c r="CU194" s="385"/>
      <c r="CV194" s="385"/>
      <c r="CW194" s="385"/>
      <c r="CX194" s="385"/>
      <c r="CY194" s="385"/>
      <c r="CZ194" s="385"/>
      <c r="DA194" s="385"/>
      <c r="DB194" s="385"/>
      <c r="DC194" s="385"/>
      <c r="DD194" s="385"/>
      <c r="DE194" s="385"/>
      <c r="DF194" s="385"/>
      <c r="DG194" s="385"/>
      <c r="DH194" s="385"/>
      <c r="DI194" s="385"/>
      <c r="DJ194" s="385"/>
      <c r="DK194" s="385"/>
      <c r="DL194" s="385"/>
      <c r="DM194" s="385"/>
      <c r="DN194" s="385"/>
      <c r="DO194" s="385"/>
      <c r="DP194" s="385"/>
      <c r="DQ194" s="385"/>
      <c r="DR194" s="385"/>
      <c r="DS194" s="385"/>
      <c r="DT194" s="385"/>
      <c r="DU194" s="385"/>
      <c r="DV194" s="385"/>
      <c r="DW194" s="385"/>
      <c r="DX194" s="385"/>
      <c r="DY194" s="385"/>
      <c r="DZ194" s="385"/>
      <c r="EA194" s="385"/>
      <c r="EB194" s="385"/>
      <c r="EC194" s="385"/>
      <c r="ED194" s="385"/>
      <c r="EE194" s="385"/>
      <c r="EF194" s="385"/>
      <c r="EG194" s="385"/>
      <c r="EH194" s="385"/>
      <c r="EI194" s="385"/>
      <c r="EJ194" s="385"/>
      <c r="EK194" s="385"/>
      <c r="EL194" s="385"/>
      <c r="EM194" s="385"/>
      <c r="EN194" s="385"/>
      <c r="EO194" s="385"/>
      <c r="EP194" s="385"/>
      <c r="EQ194" s="385"/>
      <c r="ER194" s="385"/>
      <c r="ES194" s="385"/>
      <c r="ET194" s="385"/>
      <c r="EU194" s="385"/>
      <c r="EV194" s="385"/>
      <c r="EW194" s="385"/>
      <c r="EX194" s="385"/>
      <c r="EY194" s="385"/>
      <c r="EZ194" s="385"/>
      <c r="FA194" s="385"/>
      <c r="FB194" s="385"/>
      <c r="FC194" s="385"/>
      <c r="FD194" s="385"/>
      <c r="FE194" s="385"/>
      <c r="FF194" s="385"/>
      <c r="FG194" s="385"/>
      <c r="FH194" s="385"/>
      <c r="FI194" s="385"/>
      <c r="FJ194" s="385"/>
      <c r="FK194" s="385"/>
      <c r="FL194" s="385"/>
      <c r="FM194" s="385"/>
      <c r="FN194" s="385"/>
      <c r="FO194" s="385"/>
      <c r="FP194" s="385"/>
      <c r="FQ194" s="385"/>
      <c r="FR194" s="385"/>
      <c r="FS194" s="385"/>
      <c r="FT194" s="385"/>
      <c r="FU194" s="385"/>
      <c r="FV194" s="385"/>
      <c r="FW194" s="385"/>
      <c r="FX194" s="385"/>
      <c r="FY194" s="385"/>
      <c r="FZ194" s="385"/>
      <c r="GA194" s="385"/>
      <c r="GB194" s="385"/>
      <c r="GC194" s="385"/>
      <c r="GD194" s="385"/>
      <c r="GE194" s="385"/>
      <c r="GF194" s="385"/>
      <c r="GG194" s="385"/>
      <c r="GH194" s="385"/>
      <c r="GI194" s="385"/>
      <c r="GJ194" s="385"/>
      <c r="GK194" s="385"/>
      <c r="GL194" s="385"/>
      <c r="GM194" s="385"/>
      <c r="GN194" s="386"/>
    </row>
    <row r="195" spans="1:196" ht="15.75" thickBot="1" x14ac:dyDescent="0.3">
      <c r="A195" s="210" t="s">
        <v>36</v>
      </c>
      <c r="B195" s="210"/>
      <c r="C195" s="210">
        <v>54.21</v>
      </c>
      <c r="D195" s="210">
        <v>1237.5999999999999</v>
      </c>
      <c r="E195" s="210">
        <v>58</v>
      </c>
      <c r="F195" s="210">
        <v>79.040000000000006</v>
      </c>
      <c r="G195" s="210">
        <v>26.52</v>
      </c>
      <c r="H195" s="301">
        <f>F195+G195</f>
        <v>105.56</v>
      </c>
      <c r="I195" s="210">
        <v>174.74</v>
      </c>
      <c r="J195" s="210">
        <v>11.05</v>
      </c>
      <c r="K195" s="302">
        <f t="shared" si="19"/>
        <v>1746.7199999999998</v>
      </c>
      <c r="L195" s="2">
        <f t="shared" si="20"/>
        <v>2764.7337434399997</v>
      </c>
      <c r="M195" s="210">
        <v>99.45</v>
      </c>
      <c r="N195" s="303">
        <v>820.35</v>
      </c>
      <c r="O195" s="284">
        <f t="shared" si="21"/>
        <v>919.80000000000007</v>
      </c>
      <c r="P195" s="366">
        <f t="shared" si="22"/>
        <v>929.63606526000012</v>
      </c>
      <c r="Q195" s="210"/>
      <c r="R195" s="9"/>
      <c r="S195" s="9"/>
      <c r="T195" s="9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384"/>
    </row>
    <row r="196" spans="1:196" s="267" customFormat="1" ht="15.75" thickBot="1" x14ac:dyDescent="0.3">
      <c r="A196" s="285"/>
      <c r="B196" s="295"/>
      <c r="C196" s="300">
        <f>SUM(C193:C195)</f>
        <v>163.1</v>
      </c>
      <c r="D196" s="285">
        <f>SUM(D193:D195)</f>
        <v>2475.1999999999998</v>
      </c>
      <c r="E196" s="286">
        <f>SUM(E193:E195)</f>
        <v>232</v>
      </c>
      <c r="F196" s="286"/>
      <c r="G196" s="286"/>
      <c r="H196" s="288">
        <f>SUM(H193:H195)</f>
        <v>503.92</v>
      </c>
      <c r="I196" s="286">
        <f>SUM(I193:I195)</f>
        <v>698.96</v>
      </c>
      <c r="J196" s="295">
        <f>SUM(J193:J195)</f>
        <v>37.510000000000005</v>
      </c>
      <c r="K196" s="289">
        <f t="shared" si="19"/>
        <v>4110.6899999999996</v>
      </c>
      <c r="L196" s="394">
        <f t="shared" si="20"/>
        <v>6506.4597370049996</v>
      </c>
      <c r="M196" s="286">
        <f>SUM(M193:M195)</f>
        <v>141.44</v>
      </c>
      <c r="N196" s="286">
        <f>SUM(N193:N195)</f>
        <v>2461.0500000000002</v>
      </c>
      <c r="O196" s="284">
        <f t="shared" si="21"/>
        <v>2602.4900000000002</v>
      </c>
      <c r="P196" s="395">
        <f t="shared" si="22"/>
        <v>2630.3202473130004</v>
      </c>
      <c r="Q196" s="295"/>
      <c r="R196" s="391"/>
      <c r="S196" s="391"/>
      <c r="T196" s="391"/>
      <c r="U196" s="390"/>
      <c r="V196" s="390"/>
      <c r="W196" s="390"/>
      <c r="X196" s="390"/>
      <c r="Y196" s="390"/>
      <c r="Z196" s="390"/>
      <c r="AA196" s="390"/>
      <c r="AB196" s="390"/>
      <c r="AC196" s="390"/>
      <c r="AD196" s="390"/>
      <c r="AE196" s="390"/>
      <c r="AF196" s="390"/>
      <c r="AG196" s="390"/>
      <c r="AH196" s="390"/>
      <c r="AI196" s="390"/>
      <c r="AJ196" s="390"/>
      <c r="AK196" s="390"/>
      <c r="AL196" s="390"/>
      <c r="AM196" s="390"/>
      <c r="AN196" s="390"/>
      <c r="AO196" s="390"/>
      <c r="AP196" s="390"/>
      <c r="AQ196" s="390"/>
      <c r="AR196" s="390"/>
      <c r="AS196" s="390"/>
      <c r="AT196" s="390"/>
      <c r="AU196" s="390"/>
      <c r="AV196" s="390"/>
      <c r="AW196" s="390"/>
      <c r="AX196" s="390"/>
      <c r="AY196" s="390"/>
      <c r="AZ196" s="390"/>
      <c r="BA196" s="390"/>
      <c r="BB196" s="390"/>
      <c r="BC196" s="390"/>
      <c r="BD196" s="390"/>
      <c r="BE196" s="390"/>
      <c r="BF196" s="390"/>
      <c r="BG196" s="390"/>
      <c r="BH196" s="390"/>
      <c r="BI196" s="390"/>
      <c r="BJ196" s="390"/>
      <c r="BK196" s="390"/>
      <c r="BL196" s="390"/>
      <c r="BM196" s="390"/>
      <c r="BN196" s="390"/>
      <c r="BO196" s="390"/>
      <c r="BP196" s="390"/>
      <c r="BQ196" s="390"/>
      <c r="BR196" s="390"/>
      <c r="BS196" s="390"/>
      <c r="BT196" s="390"/>
      <c r="BU196" s="390"/>
      <c r="BV196" s="390"/>
      <c r="BW196" s="390"/>
      <c r="BX196" s="390"/>
      <c r="BY196" s="390"/>
      <c r="BZ196" s="390"/>
      <c r="CA196" s="390"/>
      <c r="CB196" s="390"/>
      <c r="CC196" s="390"/>
      <c r="CD196" s="390"/>
      <c r="CE196" s="390"/>
      <c r="CF196" s="390"/>
      <c r="CG196" s="390"/>
      <c r="CH196" s="390"/>
      <c r="CI196" s="390"/>
      <c r="CJ196" s="390"/>
      <c r="CK196" s="390"/>
      <c r="CL196" s="390"/>
      <c r="CM196" s="390"/>
      <c r="CN196" s="390"/>
      <c r="CO196" s="390"/>
      <c r="CP196" s="390"/>
      <c r="CQ196" s="390"/>
      <c r="CR196" s="390"/>
      <c r="CS196" s="390"/>
      <c r="CT196" s="390"/>
      <c r="CU196" s="390"/>
      <c r="CV196" s="390"/>
      <c r="CW196" s="390"/>
      <c r="CX196" s="390"/>
      <c r="CY196" s="390"/>
      <c r="CZ196" s="390"/>
      <c r="DA196" s="390"/>
      <c r="DB196" s="390"/>
      <c r="DC196" s="390"/>
      <c r="DD196" s="390"/>
      <c r="DE196" s="390"/>
      <c r="DF196" s="390"/>
      <c r="DG196" s="390"/>
      <c r="DH196" s="390"/>
      <c r="GN196" s="245"/>
    </row>
    <row r="197" spans="1:196" x14ac:dyDescent="0.25">
      <c r="A197" s="193" t="s">
        <v>34</v>
      </c>
      <c r="B197" s="193">
        <v>49</v>
      </c>
      <c r="C197" s="193">
        <v>54.68</v>
      </c>
      <c r="D197" s="193">
        <v>842.8</v>
      </c>
      <c r="E197" s="193">
        <v>34.1</v>
      </c>
      <c r="F197" s="193">
        <v>81.569999999999993</v>
      </c>
      <c r="G197" s="193">
        <v>76.33</v>
      </c>
      <c r="H197" s="292">
        <f>F197+G197</f>
        <v>157.89999999999998</v>
      </c>
      <c r="I197" s="193">
        <v>87.37</v>
      </c>
      <c r="J197" s="193">
        <v>8.39</v>
      </c>
      <c r="K197" s="293">
        <f t="shared" si="19"/>
        <v>1343.1399999999996</v>
      </c>
      <c r="L197" s="2">
        <f t="shared" si="20"/>
        <v>2125.9414675299995</v>
      </c>
      <c r="M197" s="193">
        <v>28.6</v>
      </c>
      <c r="N197" s="193">
        <v>558.66</v>
      </c>
      <c r="O197" s="284">
        <f t="shared" si="21"/>
        <v>587.26</v>
      </c>
      <c r="P197" s="366">
        <f t="shared" si="22"/>
        <v>593.53998226199997</v>
      </c>
      <c r="Q197" s="193">
        <v>49</v>
      </c>
      <c r="R197" s="9"/>
      <c r="S197" s="9"/>
      <c r="T197" s="9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384"/>
    </row>
    <row r="198" spans="1:196" s="375" customFormat="1" x14ac:dyDescent="0.25">
      <c r="A198" s="371" t="s">
        <v>35</v>
      </c>
      <c r="B198" s="371"/>
      <c r="C198" s="371">
        <v>54.21</v>
      </c>
      <c r="D198" s="371">
        <v>0</v>
      </c>
      <c r="E198" s="371">
        <v>23.9</v>
      </c>
      <c r="F198" s="371">
        <v>36.99</v>
      </c>
      <c r="G198" s="371">
        <v>33.47</v>
      </c>
      <c r="H198" s="367">
        <f>F198+G198</f>
        <v>70.460000000000008</v>
      </c>
      <c r="I198" s="371">
        <v>87.37</v>
      </c>
      <c r="J198" s="371">
        <v>9.6300000000000008</v>
      </c>
      <c r="K198" s="2">
        <f t="shared" ref="K198:K261" si="25">C198+D198+E198+F198+G198+H198+I198+J198</f>
        <v>316.02999999999997</v>
      </c>
      <c r="L198" s="2">
        <f t="shared" ref="L198:L261" si="26">K198*1.5828145</f>
        <v>500.21686643499999</v>
      </c>
      <c r="M198" s="371">
        <v>0</v>
      </c>
      <c r="N198" s="369">
        <v>558.66</v>
      </c>
      <c r="O198" s="284">
        <f t="shared" ref="O198:O261" si="27">M198+N198</f>
        <v>558.66</v>
      </c>
      <c r="P198" s="366">
        <f t="shared" ref="P198:P261" si="28">O198*1.0106937</f>
        <v>564.63414244199998</v>
      </c>
      <c r="Q198" s="371"/>
      <c r="R198" s="377"/>
      <c r="S198" s="377"/>
      <c r="T198" s="377"/>
      <c r="U198" s="385"/>
      <c r="V198" s="385"/>
      <c r="W198" s="385"/>
      <c r="X198" s="385"/>
      <c r="Y198" s="385"/>
      <c r="Z198" s="385"/>
      <c r="AA198" s="385"/>
      <c r="AB198" s="385"/>
      <c r="AC198" s="385"/>
      <c r="AD198" s="385"/>
      <c r="AE198" s="385"/>
      <c r="AF198" s="385"/>
      <c r="AG198" s="385"/>
      <c r="AH198" s="385"/>
      <c r="AI198" s="385"/>
      <c r="AJ198" s="385"/>
      <c r="AK198" s="385"/>
      <c r="AL198" s="385"/>
      <c r="AM198" s="385"/>
      <c r="AN198" s="385"/>
      <c r="AO198" s="385"/>
      <c r="AP198" s="385"/>
      <c r="AQ198" s="385"/>
      <c r="AR198" s="385"/>
      <c r="AS198" s="385"/>
      <c r="AT198" s="385"/>
      <c r="AU198" s="385"/>
      <c r="AV198" s="385"/>
      <c r="AW198" s="385"/>
      <c r="AX198" s="385"/>
      <c r="AY198" s="385"/>
      <c r="AZ198" s="385"/>
      <c r="BA198" s="385"/>
      <c r="BB198" s="385"/>
      <c r="BC198" s="385"/>
      <c r="BD198" s="385"/>
      <c r="BE198" s="385"/>
      <c r="BF198" s="385"/>
      <c r="BG198" s="385"/>
      <c r="BH198" s="385"/>
      <c r="BI198" s="385"/>
      <c r="BJ198" s="385"/>
      <c r="BK198" s="385"/>
      <c r="BL198" s="385"/>
      <c r="BM198" s="385"/>
      <c r="BN198" s="385"/>
      <c r="BO198" s="385"/>
      <c r="BP198" s="385"/>
      <c r="BQ198" s="385"/>
      <c r="BR198" s="385"/>
      <c r="BS198" s="385"/>
      <c r="BT198" s="385"/>
      <c r="BU198" s="385"/>
      <c r="BV198" s="385"/>
      <c r="BW198" s="385"/>
      <c r="BX198" s="385"/>
      <c r="BY198" s="385"/>
      <c r="BZ198" s="385"/>
      <c r="CA198" s="385"/>
      <c r="CB198" s="385"/>
      <c r="CC198" s="385"/>
      <c r="CD198" s="385"/>
      <c r="CE198" s="385"/>
      <c r="CF198" s="385"/>
      <c r="CG198" s="385"/>
      <c r="CH198" s="385"/>
      <c r="CI198" s="385"/>
      <c r="CJ198" s="385"/>
      <c r="CK198" s="385"/>
      <c r="CL198" s="385"/>
      <c r="CM198" s="385"/>
      <c r="CN198" s="385"/>
      <c r="CO198" s="385"/>
      <c r="CP198" s="385"/>
      <c r="CQ198" s="385"/>
      <c r="CR198" s="385"/>
      <c r="CS198" s="385"/>
      <c r="CT198" s="385"/>
      <c r="CU198" s="385"/>
      <c r="CV198" s="385"/>
      <c r="CW198" s="385"/>
      <c r="CX198" s="385"/>
      <c r="CY198" s="385"/>
      <c r="CZ198" s="385"/>
      <c r="DA198" s="385"/>
      <c r="DB198" s="385"/>
      <c r="DC198" s="385"/>
      <c r="DD198" s="385"/>
      <c r="DE198" s="385"/>
      <c r="DF198" s="385"/>
      <c r="DG198" s="385"/>
      <c r="DH198" s="385"/>
      <c r="DI198" s="385"/>
      <c r="DJ198" s="385"/>
      <c r="DK198" s="385"/>
      <c r="DL198" s="385"/>
      <c r="DM198" s="385"/>
      <c r="DN198" s="385"/>
      <c r="DO198" s="385"/>
      <c r="DP198" s="385"/>
      <c r="DQ198" s="385"/>
      <c r="DR198" s="385"/>
      <c r="DS198" s="385"/>
      <c r="DT198" s="385"/>
      <c r="DU198" s="385"/>
      <c r="DV198" s="385"/>
      <c r="DW198" s="385"/>
      <c r="DX198" s="385"/>
      <c r="DY198" s="385"/>
      <c r="DZ198" s="385"/>
      <c r="EA198" s="385"/>
      <c r="EB198" s="385"/>
      <c r="EC198" s="385"/>
      <c r="ED198" s="385"/>
      <c r="EE198" s="385"/>
      <c r="EF198" s="385"/>
      <c r="EG198" s="385"/>
      <c r="EH198" s="385"/>
      <c r="EI198" s="385"/>
      <c r="EJ198" s="385"/>
      <c r="EK198" s="385"/>
      <c r="EL198" s="385"/>
      <c r="EM198" s="385"/>
      <c r="EN198" s="385"/>
      <c r="EO198" s="385"/>
      <c r="EP198" s="385"/>
      <c r="EQ198" s="385"/>
      <c r="ER198" s="385"/>
      <c r="ES198" s="385"/>
      <c r="ET198" s="385"/>
      <c r="EU198" s="385"/>
      <c r="EV198" s="385"/>
      <c r="EW198" s="385"/>
      <c r="EX198" s="385"/>
      <c r="EY198" s="385"/>
      <c r="EZ198" s="385"/>
      <c r="FA198" s="385"/>
      <c r="FB198" s="385"/>
      <c r="FC198" s="385"/>
      <c r="FD198" s="385"/>
      <c r="FE198" s="385"/>
      <c r="FF198" s="385"/>
      <c r="FG198" s="385"/>
      <c r="FH198" s="385"/>
      <c r="FI198" s="385"/>
      <c r="FJ198" s="385"/>
      <c r="FK198" s="385"/>
      <c r="FL198" s="385"/>
      <c r="FM198" s="385"/>
      <c r="FN198" s="385"/>
      <c r="FO198" s="385"/>
      <c r="FP198" s="385"/>
      <c r="FQ198" s="385"/>
      <c r="FR198" s="385"/>
      <c r="FS198" s="385"/>
      <c r="FT198" s="385"/>
      <c r="FU198" s="385"/>
      <c r="FV198" s="385"/>
      <c r="FW198" s="385"/>
      <c r="FX198" s="385"/>
      <c r="FY198" s="385"/>
      <c r="FZ198" s="385"/>
      <c r="GA198" s="385"/>
      <c r="GB198" s="385"/>
      <c r="GC198" s="385"/>
      <c r="GD198" s="385"/>
      <c r="GE198" s="385"/>
      <c r="GF198" s="385"/>
      <c r="GG198" s="385"/>
      <c r="GH198" s="385"/>
      <c r="GI198" s="385"/>
      <c r="GJ198" s="385"/>
      <c r="GK198" s="385"/>
      <c r="GL198" s="385"/>
      <c r="GM198" s="385"/>
      <c r="GN198" s="386"/>
    </row>
    <row r="199" spans="1:196" ht="15.75" thickBot="1" x14ac:dyDescent="0.3">
      <c r="A199" s="210" t="s">
        <v>36</v>
      </c>
      <c r="B199" s="210"/>
      <c r="C199" s="213">
        <v>54.21</v>
      </c>
      <c r="D199" s="210">
        <v>842.8</v>
      </c>
      <c r="E199" s="210">
        <v>58</v>
      </c>
      <c r="F199" s="210">
        <v>118.56</v>
      </c>
      <c r="G199" s="210">
        <v>18.059999999999999</v>
      </c>
      <c r="H199" s="301">
        <f>F199+G199</f>
        <v>136.62</v>
      </c>
      <c r="I199" s="210">
        <v>87.37</v>
      </c>
      <c r="J199" s="211">
        <v>7.53</v>
      </c>
      <c r="K199" s="302">
        <f t="shared" si="25"/>
        <v>1323.1499999999999</v>
      </c>
      <c r="L199" s="2">
        <f t="shared" si="26"/>
        <v>2094.3010056749999</v>
      </c>
      <c r="M199" s="210">
        <v>67.73</v>
      </c>
      <c r="N199" s="303">
        <v>558.66</v>
      </c>
      <c r="O199" s="284">
        <f t="shared" si="27"/>
        <v>626.39</v>
      </c>
      <c r="P199" s="366">
        <f t="shared" si="28"/>
        <v>633.08842674300001</v>
      </c>
      <c r="Q199" s="210"/>
      <c r="R199" s="9"/>
      <c r="S199" s="9"/>
      <c r="T199" s="9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384"/>
    </row>
    <row r="200" spans="1:196" s="267" customFormat="1" ht="15.75" thickBot="1" x14ac:dyDescent="0.3">
      <c r="A200" s="285"/>
      <c r="B200" s="286"/>
      <c r="C200" s="286">
        <f>SUM(C197:C199)</f>
        <v>163.1</v>
      </c>
      <c r="D200" s="286">
        <f>SUM(D197:D199)</f>
        <v>1685.6</v>
      </c>
      <c r="E200" s="286">
        <f>SUM(E197:E199)</f>
        <v>116</v>
      </c>
      <c r="F200" s="286"/>
      <c r="G200" s="286"/>
      <c r="H200" s="288">
        <f>SUM(H197:H199)</f>
        <v>364.98</v>
      </c>
      <c r="I200" s="286">
        <f>SUM(I197:I199)</f>
        <v>262.11</v>
      </c>
      <c r="J200" s="286">
        <f>SUM(J197:J199)</f>
        <v>25.550000000000004</v>
      </c>
      <c r="K200" s="289">
        <f t="shared" si="25"/>
        <v>2617.34</v>
      </c>
      <c r="L200" s="394">
        <f t="shared" si="26"/>
        <v>4142.7637034300005</v>
      </c>
      <c r="M200" s="286">
        <f>SUM(M197:M199)</f>
        <v>96.330000000000013</v>
      </c>
      <c r="N200" s="286">
        <f>SUM(N197:N199)</f>
        <v>1675.98</v>
      </c>
      <c r="O200" s="284">
        <f t="shared" si="27"/>
        <v>1772.31</v>
      </c>
      <c r="P200" s="395">
        <f t="shared" si="28"/>
        <v>1791.2625514470001</v>
      </c>
      <c r="Q200" s="286"/>
      <c r="R200" s="391"/>
      <c r="S200" s="391"/>
      <c r="T200" s="391"/>
      <c r="U200" s="390"/>
      <c r="V200" s="390"/>
      <c r="W200" s="390"/>
      <c r="X200" s="390"/>
      <c r="Y200" s="390"/>
      <c r="Z200" s="390"/>
      <c r="AA200" s="390"/>
      <c r="AB200" s="390"/>
      <c r="AC200" s="390"/>
      <c r="AD200" s="390"/>
      <c r="AE200" s="390"/>
      <c r="AF200" s="390"/>
      <c r="AG200" s="390"/>
      <c r="AH200" s="390"/>
      <c r="AI200" s="390"/>
      <c r="AJ200" s="390"/>
      <c r="AK200" s="390"/>
      <c r="AL200" s="390"/>
      <c r="AM200" s="390"/>
      <c r="AN200" s="390"/>
      <c r="AO200" s="390"/>
      <c r="AP200" s="390"/>
      <c r="AQ200" s="390"/>
      <c r="AR200" s="390"/>
      <c r="AS200" s="390"/>
      <c r="AT200" s="390"/>
      <c r="AU200" s="390"/>
      <c r="AV200" s="390"/>
      <c r="AW200" s="390"/>
      <c r="AX200" s="390"/>
      <c r="AY200" s="390"/>
      <c r="AZ200" s="390"/>
      <c r="BA200" s="390"/>
      <c r="BB200" s="390"/>
      <c r="BC200" s="390"/>
      <c r="BD200" s="390"/>
      <c r="BE200" s="390"/>
      <c r="BF200" s="390"/>
      <c r="BG200" s="390"/>
      <c r="BH200" s="390"/>
      <c r="BI200" s="390"/>
      <c r="BJ200" s="390"/>
      <c r="BK200" s="390"/>
      <c r="BL200" s="390"/>
      <c r="BM200" s="390"/>
      <c r="BN200" s="390"/>
      <c r="BO200" s="390"/>
      <c r="BP200" s="390"/>
      <c r="BQ200" s="390"/>
      <c r="BR200" s="390"/>
      <c r="BS200" s="390"/>
      <c r="BT200" s="390"/>
      <c r="BU200" s="390"/>
      <c r="BV200" s="390"/>
      <c r="BW200" s="390"/>
      <c r="BX200" s="390"/>
      <c r="BY200" s="390"/>
      <c r="BZ200" s="390"/>
      <c r="CA200" s="390"/>
      <c r="CB200" s="390"/>
      <c r="CC200" s="390"/>
      <c r="CD200" s="390"/>
      <c r="CE200" s="390"/>
      <c r="CF200" s="390"/>
      <c r="CG200" s="390"/>
      <c r="CH200" s="390"/>
      <c r="CI200" s="390"/>
      <c r="CJ200" s="390"/>
      <c r="CK200" s="390"/>
      <c r="CL200" s="390"/>
      <c r="CM200" s="390"/>
      <c r="CN200" s="390"/>
      <c r="CO200" s="390"/>
      <c r="CP200" s="390"/>
      <c r="CQ200" s="390"/>
      <c r="CR200" s="390"/>
      <c r="CS200" s="390"/>
      <c r="CT200" s="390"/>
      <c r="CU200" s="390"/>
      <c r="CV200" s="390"/>
      <c r="CW200" s="390"/>
      <c r="CX200" s="390"/>
      <c r="CY200" s="390"/>
      <c r="CZ200" s="390"/>
      <c r="DA200" s="390"/>
      <c r="DB200" s="390"/>
      <c r="DC200" s="390"/>
      <c r="DD200" s="390"/>
      <c r="DE200" s="390"/>
      <c r="DF200" s="390"/>
      <c r="DG200" s="390"/>
      <c r="DH200" s="390"/>
      <c r="GN200" s="245"/>
    </row>
    <row r="201" spans="1:196" x14ac:dyDescent="0.25">
      <c r="A201" s="193" t="s">
        <v>34</v>
      </c>
      <c r="B201" s="193">
        <v>50</v>
      </c>
      <c r="C201" s="193">
        <v>109.36</v>
      </c>
      <c r="D201" s="193">
        <v>1268.4000000000001</v>
      </c>
      <c r="E201" s="193">
        <v>439.93</v>
      </c>
      <c r="F201" s="193">
        <v>519.05999999999995</v>
      </c>
      <c r="G201" s="193">
        <v>114.88</v>
      </c>
      <c r="H201" s="292">
        <f>F201+G201</f>
        <v>633.93999999999994</v>
      </c>
      <c r="I201" s="193">
        <v>0</v>
      </c>
      <c r="J201" s="193">
        <v>12.63</v>
      </c>
      <c r="K201" s="293">
        <f t="shared" si="25"/>
        <v>3098.2000000000003</v>
      </c>
      <c r="L201" s="2">
        <f t="shared" si="26"/>
        <v>4903.8758839000002</v>
      </c>
      <c r="M201" s="193">
        <v>43.04</v>
      </c>
      <c r="N201" s="193">
        <v>840.77</v>
      </c>
      <c r="O201" s="284">
        <f t="shared" si="27"/>
        <v>883.81</v>
      </c>
      <c r="P201" s="366">
        <f t="shared" si="28"/>
        <v>893.26119899699995</v>
      </c>
      <c r="Q201" s="193">
        <v>50</v>
      </c>
      <c r="R201" s="9"/>
      <c r="S201" s="9"/>
      <c r="T201" s="9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384"/>
    </row>
    <row r="202" spans="1:196" s="375" customFormat="1" x14ac:dyDescent="0.25">
      <c r="A202" s="371" t="s">
        <v>35</v>
      </c>
      <c r="B202" s="371"/>
      <c r="C202" s="371">
        <v>108.42</v>
      </c>
      <c r="D202" s="371">
        <v>0</v>
      </c>
      <c r="E202" s="371">
        <v>140.07</v>
      </c>
      <c r="F202" s="371">
        <v>271.33999999999997</v>
      </c>
      <c r="G202" s="371">
        <v>50.37</v>
      </c>
      <c r="H202" s="367">
        <f>F202+G202</f>
        <v>321.70999999999998</v>
      </c>
      <c r="I202" s="371">
        <v>0</v>
      </c>
      <c r="J202" s="371">
        <v>14.5</v>
      </c>
      <c r="K202" s="2">
        <f t="shared" si="25"/>
        <v>906.40999999999985</v>
      </c>
      <c r="L202" s="2">
        <f t="shared" si="26"/>
        <v>1434.6788909449997</v>
      </c>
      <c r="M202" s="371">
        <v>0</v>
      </c>
      <c r="N202" s="369">
        <v>840.77</v>
      </c>
      <c r="O202" s="284">
        <f t="shared" si="27"/>
        <v>840.77</v>
      </c>
      <c r="P202" s="366">
        <f t="shared" si="28"/>
        <v>849.76094214900002</v>
      </c>
      <c r="Q202" s="371"/>
      <c r="R202" s="377"/>
      <c r="S202" s="377"/>
      <c r="T202" s="377"/>
      <c r="U202" s="385"/>
      <c r="V202" s="385"/>
      <c r="W202" s="385"/>
      <c r="X202" s="385"/>
      <c r="Y202" s="385"/>
      <c r="Z202" s="385"/>
      <c r="AA202" s="385"/>
      <c r="AB202" s="385"/>
      <c r="AC202" s="385"/>
      <c r="AD202" s="385"/>
      <c r="AE202" s="385"/>
      <c r="AF202" s="385"/>
      <c r="AG202" s="385"/>
      <c r="AH202" s="385"/>
      <c r="AI202" s="385"/>
      <c r="AJ202" s="385"/>
      <c r="AK202" s="385"/>
      <c r="AL202" s="385"/>
      <c r="AM202" s="385"/>
      <c r="AN202" s="385"/>
      <c r="AO202" s="385"/>
      <c r="AP202" s="385"/>
      <c r="AQ202" s="385"/>
      <c r="AR202" s="385"/>
      <c r="AS202" s="385"/>
      <c r="AT202" s="385"/>
      <c r="AU202" s="385"/>
      <c r="AV202" s="385"/>
      <c r="AW202" s="385"/>
      <c r="AX202" s="385"/>
      <c r="AY202" s="385"/>
      <c r="AZ202" s="385"/>
      <c r="BA202" s="385"/>
      <c r="BB202" s="385"/>
      <c r="BC202" s="385"/>
      <c r="BD202" s="385"/>
      <c r="BE202" s="385"/>
      <c r="BF202" s="385"/>
      <c r="BG202" s="385"/>
      <c r="BH202" s="385"/>
      <c r="BI202" s="385"/>
      <c r="BJ202" s="385"/>
      <c r="BK202" s="385"/>
      <c r="BL202" s="385"/>
      <c r="BM202" s="385"/>
      <c r="BN202" s="385"/>
      <c r="BO202" s="385"/>
      <c r="BP202" s="385"/>
      <c r="BQ202" s="385"/>
      <c r="BR202" s="385"/>
      <c r="BS202" s="385"/>
      <c r="BT202" s="385"/>
      <c r="BU202" s="385"/>
      <c r="BV202" s="385"/>
      <c r="BW202" s="385"/>
      <c r="BX202" s="385"/>
      <c r="BY202" s="385"/>
      <c r="BZ202" s="385"/>
      <c r="CA202" s="385"/>
      <c r="CB202" s="385"/>
      <c r="CC202" s="385"/>
      <c r="CD202" s="385"/>
      <c r="CE202" s="385"/>
      <c r="CF202" s="385"/>
      <c r="CG202" s="385"/>
      <c r="CH202" s="385"/>
      <c r="CI202" s="385"/>
      <c r="CJ202" s="385"/>
      <c r="CK202" s="385"/>
      <c r="CL202" s="385"/>
      <c r="CM202" s="385"/>
      <c r="CN202" s="385"/>
      <c r="CO202" s="385"/>
      <c r="CP202" s="385"/>
      <c r="CQ202" s="385"/>
      <c r="CR202" s="385"/>
      <c r="CS202" s="385"/>
      <c r="CT202" s="385"/>
      <c r="CU202" s="385"/>
      <c r="CV202" s="385"/>
      <c r="CW202" s="385"/>
      <c r="CX202" s="385"/>
      <c r="CY202" s="385"/>
      <c r="CZ202" s="385"/>
      <c r="DA202" s="385"/>
      <c r="DB202" s="385"/>
      <c r="DC202" s="385"/>
      <c r="DD202" s="385"/>
      <c r="DE202" s="385"/>
      <c r="DF202" s="385"/>
      <c r="DG202" s="385"/>
      <c r="DH202" s="385"/>
      <c r="DI202" s="385"/>
      <c r="DJ202" s="385"/>
      <c r="DK202" s="385"/>
      <c r="DL202" s="385"/>
      <c r="DM202" s="385"/>
      <c r="DN202" s="385"/>
      <c r="DO202" s="385"/>
      <c r="DP202" s="385"/>
      <c r="DQ202" s="385"/>
      <c r="DR202" s="385"/>
      <c r="DS202" s="385"/>
      <c r="DT202" s="385"/>
      <c r="DU202" s="385"/>
      <c r="DV202" s="385"/>
      <c r="DW202" s="385"/>
      <c r="DX202" s="385"/>
      <c r="DY202" s="385"/>
      <c r="DZ202" s="385"/>
      <c r="EA202" s="385"/>
      <c r="EB202" s="385"/>
      <c r="EC202" s="385"/>
      <c r="ED202" s="385"/>
      <c r="EE202" s="385"/>
      <c r="EF202" s="385"/>
      <c r="EG202" s="385"/>
      <c r="EH202" s="385"/>
      <c r="EI202" s="385"/>
      <c r="EJ202" s="385"/>
      <c r="EK202" s="385"/>
      <c r="EL202" s="385"/>
      <c r="EM202" s="385"/>
      <c r="EN202" s="385"/>
      <c r="EO202" s="385"/>
      <c r="EP202" s="385"/>
      <c r="EQ202" s="385"/>
      <c r="ER202" s="385"/>
      <c r="ES202" s="385"/>
      <c r="ET202" s="385"/>
      <c r="EU202" s="385"/>
      <c r="EV202" s="385"/>
      <c r="EW202" s="385"/>
      <c r="EX202" s="385"/>
      <c r="EY202" s="385"/>
      <c r="EZ202" s="385"/>
      <c r="FA202" s="385"/>
      <c r="FB202" s="385"/>
      <c r="FC202" s="385"/>
      <c r="FD202" s="385"/>
      <c r="FE202" s="385"/>
      <c r="FF202" s="385"/>
      <c r="FG202" s="385"/>
      <c r="FH202" s="385"/>
      <c r="FI202" s="385"/>
      <c r="FJ202" s="385"/>
      <c r="FK202" s="385"/>
      <c r="FL202" s="385"/>
      <c r="FM202" s="385"/>
      <c r="FN202" s="385"/>
      <c r="FO202" s="385"/>
      <c r="FP202" s="385"/>
      <c r="FQ202" s="385"/>
      <c r="FR202" s="385"/>
      <c r="FS202" s="385"/>
      <c r="FT202" s="385"/>
      <c r="FU202" s="385"/>
      <c r="FV202" s="385"/>
      <c r="FW202" s="385"/>
      <c r="FX202" s="385"/>
      <c r="FY202" s="385"/>
      <c r="FZ202" s="385"/>
      <c r="GA202" s="385"/>
      <c r="GB202" s="385"/>
      <c r="GC202" s="385"/>
      <c r="GD202" s="385"/>
      <c r="GE202" s="385"/>
      <c r="GF202" s="385"/>
      <c r="GG202" s="385"/>
      <c r="GH202" s="385"/>
      <c r="GI202" s="385"/>
      <c r="GJ202" s="385"/>
      <c r="GK202" s="385"/>
      <c r="GL202" s="385"/>
      <c r="GM202" s="385"/>
      <c r="GN202" s="386"/>
    </row>
    <row r="203" spans="1:196" ht="15.75" thickBot="1" x14ac:dyDescent="0.3">
      <c r="A203" s="210" t="s">
        <v>36</v>
      </c>
      <c r="B203" s="210"/>
      <c r="C203" s="210">
        <v>162.63</v>
      </c>
      <c r="D203" s="210">
        <v>1268.4000000000001</v>
      </c>
      <c r="E203" s="210">
        <v>406</v>
      </c>
      <c r="F203" s="210">
        <v>513.76</v>
      </c>
      <c r="G203" s="210">
        <v>27.18</v>
      </c>
      <c r="H203" s="301">
        <f>F203+G203</f>
        <v>540.93999999999994</v>
      </c>
      <c r="I203" s="210">
        <v>0</v>
      </c>
      <c r="J203" s="210">
        <v>11.33</v>
      </c>
      <c r="K203" s="302">
        <f t="shared" si="25"/>
        <v>2930.24</v>
      </c>
      <c r="L203" s="2">
        <f t="shared" si="26"/>
        <v>4638.0263604799993</v>
      </c>
      <c r="M203" s="210">
        <v>101.93</v>
      </c>
      <c r="N203" s="303">
        <v>840.77</v>
      </c>
      <c r="O203" s="284">
        <f t="shared" si="27"/>
        <v>942.7</v>
      </c>
      <c r="P203" s="366">
        <f t="shared" si="28"/>
        <v>952.78095099000006</v>
      </c>
      <c r="Q203" s="210"/>
      <c r="R203" s="9"/>
      <c r="S203" s="9"/>
      <c r="T203" s="9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384"/>
    </row>
    <row r="204" spans="1:196" s="267" customFormat="1" ht="15.75" thickBot="1" x14ac:dyDescent="0.3">
      <c r="A204" s="285"/>
      <c r="B204" s="286"/>
      <c r="C204" s="300">
        <f>SUM(C201:C203)</f>
        <v>380.40999999999997</v>
      </c>
      <c r="D204" s="286">
        <f>SUM(D201:D203)</f>
        <v>2536.8000000000002</v>
      </c>
      <c r="E204" s="286">
        <f>SUM(E201:E203)</f>
        <v>986</v>
      </c>
      <c r="F204" s="286"/>
      <c r="G204" s="286"/>
      <c r="H204" s="288">
        <f>SUM(H201:H203)</f>
        <v>1496.5899999999997</v>
      </c>
      <c r="I204" s="286">
        <f>SUM(I201:I203)</f>
        <v>0</v>
      </c>
      <c r="J204" s="295">
        <f>SUM(J201:J203)</f>
        <v>38.46</v>
      </c>
      <c r="K204" s="289">
        <f t="shared" si="25"/>
        <v>5438.2599999999993</v>
      </c>
      <c r="L204" s="394">
        <f t="shared" si="26"/>
        <v>8607.7567827699986</v>
      </c>
      <c r="M204" s="286">
        <f>SUM(M201:M203)</f>
        <v>144.97</v>
      </c>
      <c r="N204" s="286">
        <f>SUM(N201:N203)</f>
        <v>2522.31</v>
      </c>
      <c r="O204" s="284">
        <f t="shared" si="27"/>
        <v>2667.2799999999997</v>
      </c>
      <c r="P204" s="395">
        <f t="shared" si="28"/>
        <v>2695.803092136</v>
      </c>
      <c r="Q204" s="286"/>
      <c r="R204" s="389"/>
      <c r="S204" s="391">
        <v>105020.23</v>
      </c>
      <c r="T204" s="389"/>
      <c r="U204" s="390"/>
      <c r="V204" s="390"/>
      <c r="W204" s="390"/>
      <c r="X204" s="390"/>
      <c r="Y204" s="390"/>
      <c r="Z204" s="390"/>
      <c r="AA204" s="390"/>
      <c r="AB204" s="390"/>
      <c r="AC204" s="390"/>
      <c r="AD204" s="390"/>
      <c r="AE204" s="390"/>
      <c r="AF204" s="390"/>
      <c r="AG204" s="390"/>
      <c r="AH204" s="390"/>
      <c r="AI204" s="390"/>
      <c r="AJ204" s="390"/>
      <c r="AK204" s="390"/>
      <c r="AL204" s="390"/>
      <c r="AM204" s="390"/>
      <c r="AN204" s="390"/>
      <c r="AO204" s="390"/>
      <c r="AP204" s="390"/>
      <c r="AQ204" s="390"/>
      <c r="AR204" s="390"/>
      <c r="AS204" s="390"/>
      <c r="AT204" s="390"/>
      <c r="AU204" s="390"/>
      <c r="AV204" s="390"/>
      <c r="AW204" s="390"/>
      <c r="AX204" s="390"/>
      <c r="AY204" s="390"/>
      <c r="AZ204" s="390"/>
      <c r="BA204" s="390"/>
      <c r="BB204" s="390"/>
      <c r="BC204" s="390"/>
      <c r="BD204" s="390"/>
      <c r="BE204" s="390"/>
      <c r="BF204" s="390"/>
      <c r="BG204" s="390"/>
      <c r="BH204" s="390"/>
      <c r="BI204" s="390"/>
      <c r="BJ204" s="390"/>
      <c r="BK204" s="390"/>
      <c r="BL204" s="390"/>
      <c r="BM204" s="390"/>
      <c r="BN204" s="390"/>
      <c r="BO204" s="390"/>
      <c r="BP204" s="390"/>
      <c r="BQ204" s="390"/>
      <c r="BR204" s="390"/>
      <c r="BS204" s="390"/>
      <c r="BT204" s="390"/>
      <c r="BU204" s="390"/>
      <c r="BV204" s="390"/>
      <c r="BW204" s="390"/>
      <c r="BX204" s="390"/>
      <c r="BY204" s="390"/>
      <c r="BZ204" s="390"/>
      <c r="CA204" s="390"/>
      <c r="CB204" s="390"/>
      <c r="CC204" s="390"/>
      <c r="CD204" s="390"/>
      <c r="CE204" s="390"/>
      <c r="CF204" s="390"/>
      <c r="CG204" s="390"/>
      <c r="CH204" s="390"/>
      <c r="CI204" s="390"/>
      <c r="CJ204" s="390"/>
      <c r="CK204" s="390"/>
      <c r="CL204" s="390"/>
      <c r="CM204" s="390"/>
      <c r="CN204" s="390"/>
      <c r="CO204" s="390"/>
      <c r="CP204" s="390"/>
      <c r="CQ204" s="390"/>
      <c r="CR204" s="390"/>
      <c r="CS204" s="390"/>
      <c r="CT204" s="390"/>
      <c r="CU204" s="390"/>
      <c r="CV204" s="390"/>
      <c r="CW204" s="390"/>
      <c r="CX204" s="390"/>
      <c r="CY204" s="390"/>
      <c r="CZ204" s="390"/>
      <c r="DA204" s="390"/>
      <c r="DB204" s="390"/>
      <c r="DC204" s="390"/>
      <c r="DD204" s="390"/>
      <c r="DE204" s="390"/>
      <c r="DF204" s="390"/>
      <c r="DG204" s="390"/>
      <c r="DH204" s="390"/>
      <c r="GN204" s="245"/>
    </row>
    <row r="205" spans="1:196" x14ac:dyDescent="0.25">
      <c r="A205" s="193" t="s">
        <v>34</v>
      </c>
      <c r="B205" s="193">
        <v>51</v>
      </c>
      <c r="C205" s="193">
        <v>54.68</v>
      </c>
      <c r="D205" s="193">
        <v>1338.4</v>
      </c>
      <c r="E205" s="193">
        <v>87.46</v>
      </c>
      <c r="F205" s="193">
        <v>169.86</v>
      </c>
      <c r="G205" s="193">
        <v>121.22</v>
      </c>
      <c r="H205" s="292">
        <f>F205+G205</f>
        <v>291.08000000000004</v>
      </c>
      <c r="I205" s="193">
        <v>0</v>
      </c>
      <c r="J205" s="193">
        <v>13.32</v>
      </c>
      <c r="K205" s="293">
        <f t="shared" si="25"/>
        <v>2076.0200000000004</v>
      </c>
      <c r="L205" s="2">
        <f t="shared" si="26"/>
        <v>3285.9545582900009</v>
      </c>
      <c r="M205" s="193">
        <v>45.41</v>
      </c>
      <c r="N205" s="193">
        <v>887.17</v>
      </c>
      <c r="O205" s="284">
        <f t="shared" si="27"/>
        <v>932.57999999999993</v>
      </c>
      <c r="P205" s="366">
        <f t="shared" si="28"/>
        <v>942.55273074599995</v>
      </c>
      <c r="Q205" s="193">
        <v>51</v>
      </c>
      <c r="R205" s="9"/>
      <c r="S205" s="9"/>
      <c r="T205" s="9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384"/>
    </row>
    <row r="206" spans="1:196" x14ac:dyDescent="0.25">
      <c r="A206" s="161" t="s">
        <v>35</v>
      </c>
      <c r="B206" s="161"/>
      <c r="C206" s="193">
        <v>54.21</v>
      </c>
      <c r="D206" s="161">
        <v>0</v>
      </c>
      <c r="E206" s="161">
        <v>163.15</v>
      </c>
      <c r="F206" s="161">
        <v>274.66000000000003</v>
      </c>
      <c r="G206" s="161">
        <v>53.15</v>
      </c>
      <c r="H206" s="283">
        <f>F206+G206</f>
        <v>327.81</v>
      </c>
      <c r="I206" s="193">
        <v>0</v>
      </c>
      <c r="J206" s="161">
        <v>15.3</v>
      </c>
      <c r="K206" s="2">
        <f t="shared" si="25"/>
        <v>888.28</v>
      </c>
      <c r="L206" s="2">
        <f t="shared" si="26"/>
        <v>1405.98246406</v>
      </c>
      <c r="M206" s="161">
        <v>0</v>
      </c>
      <c r="N206" s="193">
        <v>887.17</v>
      </c>
      <c r="O206" s="284">
        <f t="shared" si="27"/>
        <v>887.17</v>
      </c>
      <c r="P206" s="366">
        <f t="shared" si="28"/>
        <v>896.65712982899993</v>
      </c>
      <c r="Q206" s="161"/>
      <c r="R206" s="9"/>
      <c r="S206" s="9"/>
      <c r="T206" s="9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384"/>
    </row>
    <row r="207" spans="1:196" ht="15.75" thickBot="1" x14ac:dyDescent="0.3">
      <c r="A207" s="210" t="s">
        <v>36</v>
      </c>
      <c r="B207" s="210"/>
      <c r="C207" s="303">
        <v>54.21</v>
      </c>
      <c r="D207" s="210">
        <v>1338.4</v>
      </c>
      <c r="E207" s="210">
        <v>131.94999999999999</v>
      </c>
      <c r="F207" s="210">
        <v>232.06</v>
      </c>
      <c r="G207" s="210">
        <v>28.68</v>
      </c>
      <c r="H207" s="301">
        <f>F207+G207</f>
        <v>260.74</v>
      </c>
      <c r="I207" s="303">
        <v>0</v>
      </c>
      <c r="J207" s="210">
        <v>11.95</v>
      </c>
      <c r="K207" s="302">
        <f t="shared" si="25"/>
        <v>2057.9900000000002</v>
      </c>
      <c r="L207" s="2">
        <f t="shared" si="26"/>
        <v>3257.4164128550005</v>
      </c>
      <c r="M207" s="210">
        <v>107.55</v>
      </c>
      <c r="N207" s="303">
        <v>887.17</v>
      </c>
      <c r="O207" s="284">
        <f t="shared" si="27"/>
        <v>994.71999999999991</v>
      </c>
      <c r="P207" s="366">
        <f t="shared" si="28"/>
        <v>1005.357237264</v>
      </c>
      <c r="Q207" s="210"/>
      <c r="R207" s="9"/>
      <c r="S207" s="9"/>
      <c r="T207" s="9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384"/>
    </row>
    <row r="208" spans="1:196" s="267" customFormat="1" ht="15.75" thickBot="1" x14ac:dyDescent="0.3">
      <c r="A208" s="285"/>
      <c r="B208" s="286"/>
      <c r="C208" s="286">
        <f>SUM(C205:C207)</f>
        <v>163.1</v>
      </c>
      <c r="D208" s="286">
        <f>SUM(D205:D207)</f>
        <v>2676.8</v>
      </c>
      <c r="E208" s="286">
        <f>SUM(E205:E207)</f>
        <v>382.56</v>
      </c>
      <c r="F208" s="286"/>
      <c r="G208" s="286"/>
      <c r="H208" s="329">
        <f>SUM(H205:H207)</f>
        <v>879.63000000000011</v>
      </c>
      <c r="I208" s="315">
        <v>0</v>
      </c>
      <c r="J208" s="300">
        <f>SUM(J205:J207)</f>
        <v>40.57</v>
      </c>
      <c r="K208" s="289">
        <f t="shared" si="25"/>
        <v>4142.66</v>
      </c>
      <c r="L208" s="394">
        <f t="shared" si="26"/>
        <v>6557.0623165699999</v>
      </c>
      <c r="M208" s="286">
        <f>SUM(M205:M207)</f>
        <v>152.95999999999998</v>
      </c>
      <c r="N208" s="286">
        <f>SUM(N205:N207)</f>
        <v>2661.5099999999998</v>
      </c>
      <c r="O208" s="284">
        <f t="shared" si="27"/>
        <v>2814.47</v>
      </c>
      <c r="P208" s="395">
        <f t="shared" si="28"/>
        <v>2844.5670978389999</v>
      </c>
      <c r="Q208" s="286"/>
      <c r="R208" s="391"/>
      <c r="S208" s="391"/>
      <c r="T208" s="391"/>
      <c r="U208" s="390"/>
      <c r="V208" s="390"/>
      <c r="W208" s="390"/>
      <c r="X208" s="390"/>
      <c r="Y208" s="390"/>
      <c r="Z208" s="390"/>
      <c r="AA208" s="390"/>
      <c r="AB208" s="390"/>
      <c r="AC208" s="390"/>
      <c r="AD208" s="390"/>
      <c r="AE208" s="390"/>
      <c r="AF208" s="390"/>
      <c r="AG208" s="390"/>
      <c r="AH208" s="390"/>
      <c r="AI208" s="390"/>
      <c r="AJ208" s="390"/>
      <c r="AK208" s="390"/>
      <c r="AL208" s="390"/>
      <c r="AM208" s="390"/>
      <c r="AN208" s="390"/>
      <c r="AO208" s="390"/>
      <c r="AP208" s="390"/>
      <c r="AQ208" s="390"/>
      <c r="AR208" s="390"/>
      <c r="AS208" s="390"/>
      <c r="AT208" s="390"/>
      <c r="AU208" s="390"/>
      <c r="AV208" s="390"/>
      <c r="AW208" s="390"/>
      <c r="AX208" s="390"/>
      <c r="AY208" s="390"/>
      <c r="AZ208" s="390"/>
      <c r="BA208" s="390"/>
      <c r="BB208" s="390"/>
      <c r="BC208" s="390"/>
      <c r="BD208" s="390"/>
      <c r="BE208" s="390"/>
      <c r="BF208" s="390"/>
      <c r="BG208" s="390"/>
      <c r="BH208" s="390"/>
      <c r="BI208" s="390"/>
      <c r="BJ208" s="390"/>
      <c r="BK208" s="390"/>
      <c r="BL208" s="390"/>
      <c r="BM208" s="390"/>
      <c r="BN208" s="390"/>
      <c r="BO208" s="390"/>
      <c r="BP208" s="390"/>
      <c r="BQ208" s="390"/>
      <c r="BR208" s="390"/>
      <c r="BS208" s="390"/>
      <c r="BT208" s="390"/>
      <c r="BU208" s="390"/>
      <c r="BV208" s="390"/>
      <c r="BW208" s="390"/>
      <c r="BX208" s="390"/>
      <c r="BY208" s="390"/>
      <c r="BZ208" s="390"/>
      <c r="CA208" s="390"/>
      <c r="CB208" s="390"/>
      <c r="CC208" s="390"/>
      <c r="CD208" s="390"/>
      <c r="CE208" s="390"/>
      <c r="CF208" s="390"/>
      <c r="CG208" s="390"/>
      <c r="CH208" s="390"/>
      <c r="CI208" s="390"/>
      <c r="CJ208" s="390"/>
      <c r="CK208" s="390"/>
      <c r="CL208" s="390"/>
      <c r="CM208" s="390"/>
      <c r="CN208" s="390"/>
      <c r="CO208" s="390"/>
      <c r="CP208" s="390"/>
      <c r="CQ208" s="390"/>
      <c r="CR208" s="390"/>
      <c r="CS208" s="390"/>
      <c r="CT208" s="390"/>
      <c r="CU208" s="390"/>
      <c r="CV208" s="390"/>
      <c r="CW208" s="390"/>
      <c r="CX208" s="390"/>
      <c r="CY208" s="390"/>
      <c r="CZ208" s="390"/>
      <c r="DA208" s="390"/>
      <c r="DB208" s="390"/>
      <c r="DC208" s="390"/>
      <c r="DD208" s="390"/>
      <c r="DE208" s="390"/>
      <c r="DF208" s="390"/>
      <c r="DG208" s="390"/>
      <c r="DH208" s="390"/>
      <c r="GN208" s="245"/>
    </row>
    <row r="209" spans="1:196" x14ac:dyDescent="0.25">
      <c r="A209" s="193" t="s">
        <v>34</v>
      </c>
      <c r="B209" s="193">
        <v>52</v>
      </c>
      <c r="C209" s="193">
        <v>54.68</v>
      </c>
      <c r="D209" s="193">
        <v>1008</v>
      </c>
      <c r="E209" s="193">
        <v>53.94</v>
      </c>
      <c r="F209" s="193">
        <v>116.58</v>
      </c>
      <c r="G209" s="193">
        <v>91.3</v>
      </c>
      <c r="H209" s="292">
        <f>F209+G209</f>
        <v>207.88</v>
      </c>
      <c r="I209" s="193">
        <v>260.26</v>
      </c>
      <c r="J209" s="193">
        <v>10.039999999999999</v>
      </c>
      <c r="K209" s="293">
        <f t="shared" si="25"/>
        <v>1802.68</v>
      </c>
      <c r="L209" s="2">
        <f t="shared" si="26"/>
        <v>2853.3080428600001</v>
      </c>
      <c r="M209" s="193">
        <v>34.200000000000003</v>
      </c>
      <c r="N209" s="193">
        <v>668.16</v>
      </c>
      <c r="O209" s="284">
        <f t="shared" si="27"/>
        <v>702.36</v>
      </c>
      <c r="P209" s="366">
        <f t="shared" si="28"/>
        <v>709.87082713200004</v>
      </c>
      <c r="Q209" s="193">
        <v>52</v>
      </c>
      <c r="R209" s="9"/>
      <c r="S209" s="9"/>
      <c r="T209" s="9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384"/>
    </row>
    <row r="210" spans="1:196" s="375" customFormat="1" x14ac:dyDescent="0.25">
      <c r="A210" s="371" t="s">
        <v>35</v>
      </c>
      <c r="B210" s="371"/>
      <c r="C210" s="369">
        <v>54.21</v>
      </c>
      <c r="D210" s="371">
        <v>0</v>
      </c>
      <c r="E210" s="371">
        <v>48.66</v>
      </c>
      <c r="F210" s="376">
        <v>103.15</v>
      </c>
      <c r="G210" s="371">
        <v>40.03</v>
      </c>
      <c r="H210" s="367">
        <f>F210+G210</f>
        <v>143.18</v>
      </c>
      <c r="I210" s="371">
        <v>260.26</v>
      </c>
      <c r="J210" s="371">
        <v>11.52</v>
      </c>
      <c r="K210" s="2">
        <f t="shared" si="25"/>
        <v>661.01</v>
      </c>
      <c r="L210" s="2">
        <f t="shared" si="26"/>
        <v>1046.256212645</v>
      </c>
      <c r="M210" s="371">
        <v>0</v>
      </c>
      <c r="N210" s="369">
        <v>668.16</v>
      </c>
      <c r="O210" s="284">
        <f t="shared" si="27"/>
        <v>668.16</v>
      </c>
      <c r="P210" s="366">
        <f t="shared" si="28"/>
        <v>675.30510259200003</v>
      </c>
      <c r="Q210" s="371"/>
      <c r="R210" s="377"/>
      <c r="S210" s="377"/>
      <c r="T210" s="377"/>
      <c r="U210" s="385"/>
      <c r="V210" s="385"/>
      <c r="W210" s="385"/>
      <c r="X210" s="385"/>
      <c r="Y210" s="385"/>
      <c r="Z210" s="385"/>
      <c r="AA210" s="385"/>
      <c r="AB210" s="385"/>
      <c r="AC210" s="385"/>
      <c r="AD210" s="385"/>
      <c r="AE210" s="385"/>
      <c r="AF210" s="385"/>
      <c r="AG210" s="385"/>
      <c r="AH210" s="385"/>
      <c r="AI210" s="385"/>
      <c r="AJ210" s="385"/>
      <c r="AK210" s="385"/>
      <c r="AL210" s="385"/>
      <c r="AM210" s="385"/>
      <c r="AN210" s="385"/>
      <c r="AO210" s="385"/>
      <c r="AP210" s="385"/>
      <c r="AQ210" s="385"/>
      <c r="AR210" s="385"/>
      <c r="AS210" s="385"/>
      <c r="AT210" s="385"/>
      <c r="AU210" s="385"/>
      <c r="AV210" s="385"/>
      <c r="AW210" s="385"/>
      <c r="AX210" s="385"/>
      <c r="AY210" s="385"/>
      <c r="AZ210" s="385"/>
      <c r="BA210" s="385"/>
      <c r="BB210" s="385"/>
      <c r="BC210" s="385"/>
      <c r="BD210" s="385"/>
      <c r="BE210" s="385"/>
      <c r="BF210" s="385"/>
      <c r="BG210" s="385"/>
      <c r="BH210" s="385"/>
      <c r="BI210" s="385"/>
      <c r="BJ210" s="385"/>
      <c r="BK210" s="385"/>
      <c r="BL210" s="385"/>
      <c r="BM210" s="385"/>
      <c r="BN210" s="385"/>
      <c r="BO210" s="385"/>
      <c r="BP210" s="385"/>
      <c r="BQ210" s="385"/>
      <c r="BR210" s="385"/>
      <c r="BS210" s="385"/>
      <c r="BT210" s="385"/>
      <c r="BU210" s="385"/>
      <c r="BV210" s="385"/>
      <c r="BW210" s="385"/>
      <c r="BX210" s="385"/>
      <c r="BY210" s="385"/>
      <c r="BZ210" s="385"/>
      <c r="CA210" s="385"/>
      <c r="CB210" s="385"/>
      <c r="CC210" s="385"/>
      <c r="CD210" s="385"/>
      <c r="CE210" s="385"/>
      <c r="CF210" s="385"/>
      <c r="CG210" s="385"/>
      <c r="CH210" s="385"/>
      <c r="CI210" s="385"/>
      <c r="CJ210" s="385"/>
      <c r="CK210" s="385"/>
      <c r="CL210" s="385"/>
      <c r="CM210" s="385"/>
      <c r="CN210" s="385"/>
      <c r="CO210" s="385"/>
      <c r="CP210" s="385"/>
      <c r="CQ210" s="385"/>
      <c r="CR210" s="385"/>
      <c r="CS210" s="385"/>
      <c r="CT210" s="385"/>
      <c r="CU210" s="385"/>
      <c r="CV210" s="385"/>
      <c r="CW210" s="385"/>
      <c r="CX210" s="385"/>
      <c r="CY210" s="385"/>
      <c r="CZ210" s="385"/>
      <c r="DA210" s="385"/>
      <c r="DB210" s="385"/>
      <c r="DC210" s="385"/>
      <c r="DD210" s="385"/>
      <c r="DE210" s="385"/>
      <c r="DF210" s="385"/>
      <c r="DG210" s="385"/>
      <c r="DH210" s="385"/>
      <c r="DI210" s="385"/>
      <c r="DJ210" s="385"/>
      <c r="DK210" s="385"/>
      <c r="DL210" s="385"/>
      <c r="DM210" s="385"/>
      <c r="DN210" s="385"/>
      <c r="DO210" s="385"/>
      <c r="DP210" s="385"/>
      <c r="DQ210" s="385"/>
      <c r="DR210" s="385"/>
      <c r="DS210" s="385"/>
      <c r="DT210" s="385"/>
      <c r="DU210" s="385"/>
      <c r="DV210" s="385"/>
      <c r="DW210" s="385"/>
      <c r="DX210" s="385"/>
      <c r="DY210" s="385"/>
      <c r="DZ210" s="385"/>
      <c r="EA210" s="385"/>
      <c r="EB210" s="385"/>
      <c r="EC210" s="385"/>
      <c r="ED210" s="385"/>
      <c r="EE210" s="385"/>
      <c r="EF210" s="385"/>
      <c r="EG210" s="385"/>
      <c r="EH210" s="385"/>
      <c r="EI210" s="385"/>
      <c r="EJ210" s="385"/>
      <c r="EK210" s="385"/>
      <c r="EL210" s="385"/>
      <c r="EM210" s="385"/>
      <c r="EN210" s="385"/>
      <c r="EO210" s="385"/>
      <c r="EP210" s="385"/>
      <c r="EQ210" s="385"/>
      <c r="ER210" s="385"/>
      <c r="ES210" s="385"/>
      <c r="ET210" s="385"/>
      <c r="EU210" s="385"/>
      <c r="EV210" s="385"/>
      <c r="EW210" s="385"/>
      <c r="EX210" s="385"/>
      <c r="EY210" s="385"/>
      <c r="EZ210" s="385"/>
      <c r="FA210" s="385"/>
      <c r="FB210" s="385"/>
      <c r="FC210" s="385"/>
      <c r="FD210" s="385"/>
      <c r="FE210" s="385"/>
      <c r="FF210" s="385"/>
      <c r="FG210" s="385"/>
      <c r="FH210" s="385"/>
      <c r="FI210" s="385"/>
      <c r="FJ210" s="385"/>
      <c r="FK210" s="385"/>
      <c r="FL210" s="385"/>
      <c r="FM210" s="385"/>
      <c r="FN210" s="385"/>
      <c r="FO210" s="385"/>
      <c r="FP210" s="385"/>
      <c r="FQ210" s="385"/>
      <c r="FR210" s="385"/>
      <c r="FS210" s="385"/>
      <c r="FT210" s="385"/>
      <c r="FU210" s="385"/>
      <c r="FV210" s="385"/>
      <c r="FW210" s="385"/>
      <c r="FX210" s="385"/>
      <c r="FY210" s="385"/>
      <c r="FZ210" s="385"/>
      <c r="GA210" s="385"/>
      <c r="GB210" s="385"/>
      <c r="GC210" s="385"/>
      <c r="GD210" s="385"/>
      <c r="GE210" s="385"/>
      <c r="GF210" s="385"/>
      <c r="GG210" s="385"/>
      <c r="GH210" s="385"/>
      <c r="GI210" s="385"/>
      <c r="GJ210" s="385"/>
      <c r="GK210" s="385"/>
      <c r="GL210" s="385"/>
      <c r="GM210" s="385"/>
      <c r="GN210" s="386"/>
    </row>
    <row r="211" spans="1:196" ht="15.75" thickBot="1" x14ac:dyDescent="0.3">
      <c r="A211" s="210" t="s">
        <v>36</v>
      </c>
      <c r="B211" s="210"/>
      <c r="C211" s="303">
        <v>54.21</v>
      </c>
      <c r="D211" s="210">
        <v>1008</v>
      </c>
      <c r="E211" s="210">
        <v>63.45</v>
      </c>
      <c r="F211" s="210">
        <v>122.67</v>
      </c>
      <c r="G211" s="210">
        <v>21.6</v>
      </c>
      <c r="H211" s="301">
        <f>F211+G211</f>
        <v>144.27000000000001</v>
      </c>
      <c r="I211" s="210">
        <v>260.26</v>
      </c>
      <c r="J211" s="210">
        <v>9</v>
      </c>
      <c r="K211" s="302">
        <f t="shared" si="25"/>
        <v>1683.46</v>
      </c>
      <c r="L211" s="2">
        <f t="shared" si="26"/>
        <v>2664.6048981700001</v>
      </c>
      <c r="M211" s="210">
        <v>81</v>
      </c>
      <c r="N211" s="303">
        <v>668.16</v>
      </c>
      <c r="O211" s="284">
        <f t="shared" si="27"/>
        <v>749.16</v>
      </c>
      <c r="P211" s="366">
        <f t="shared" si="28"/>
        <v>757.17129229199998</v>
      </c>
      <c r="Q211" s="210"/>
      <c r="R211" s="9"/>
      <c r="S211" s="9"/>
      <c r="T211" s="9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384"/>
    </row>
    <row r="212" spans="1:196" s="267" customFormat="1" ht="15.75" thickBot="1" x14ac:dyDescent="0.3">
      <c r="A212" s="285"/>
      <c r="B212" s="286"/>
      <c r="C212" s="286">
        <f>SUM(C209:C211)</f>
        <v>163.1</v>
      </c>
      <c r="D212" s="286">
        <f>SUM(D209:D211)</f>
        <v>2016</v>
      </c>
      <c r="E212" s="286">
        <f>SUM(E209:E211)</f>
        <v>166.05</v>
      </c>
      <c r="F212" s="286"/>
      <c r="G212" s="286"/>
      <c r="H212" s="288">
        <f>SUM(H209:H211)</f>
        <v>495.33000000000004</v>
      </c>
      <c r="I212" s="286">
        <f>SUM(I209:I211)</f>
        <v>780.78</v>
      </c>
      <c r="J212" s="286">
        <f>SUM(J209:J211)</f>
        <v>30.56</v>
      </c>
      <c r="K212" s="289">
        <f t="shared" si="25"/>
        <v>3651.82</v>
      </c>
      <c r="L212" s="394">
        <f t="shared" si="26"/>
        <v>5780.1536473900005</v>
      </c>
      <c r="M212" s="286">
        <f>SUM(M209:M211)</f>
        <v>115.2</v>
      </c>
      <c r="N212" s="286">
        <f>SUM(N209:N211)</f>
        <v>2004.48</v>
      </c>
      <c r="O212" s="284">
        <f t="shared" si="27"/>
        <v>2119.6799999999998</v>
      </c>
      <c r="P212" s="395">
        <f t="shared" si="28"/>
        <v>2142.3472220159997</v>
      </c>
      <c r="Q212" s="286"/>
      <c r="R212" s="391"/>
      <c r="S212" s="391"/>
      <c r="T212" s="391"/>
      <c r="U212" s="390"/>
      <c r="V212" s="390"/>
      <c r="W212" s="390"/>
      <c r="X212" s="390"/>
      <c r="Y212" s="390"/>
      <c r="Z212" s="390"/>
      <c r="AA212" s="390"/>
      <c r="AB212" s="390"/>
      <c r="AC212" s="390"/>
      <c r="AD212" s="390"/>
      <c r="AE212" s="390"/>
      <c r="AF212" s="390"/>
      <c r="AG212" s="390"/>
      <c r="AH212" s="390"/>
      <c r="AI212" s="390"/>
      <c r="AJ212" s="390"/>
      <c r="AK212" s="390"/>
      <c r="AL212" s="390"/>
      <c r="AM212" s="390"/>
      <c r="AN212" s="390"/>
      <c r="AO212" s="390"/>
      <c r="AP212" s="390"/>
      <c r="AQ212" s="390"/>
      <c r="AR212" s="390"/>
      <c r="AS212" s="390"/>
      <c r="AT212" s="390"/>
      <c r="AU212" s="390"/>
      <c r="AV212" s="390"/>
      <c r="AW212" s="390"/>
      <c r="AX212" s="390"/>
      <c r="AY212" s="390"/>
      <c r="AZ212" s="390"/>
      <c r="BA212" s="390"/>
      <c r="BB212" s="390"/>
      <c r="BC212" s="390"/>
      <c r="BD212" s="390"/>
      <c r="BE212" s="390"/>
      <c r="BF212" s="390"/>
      <c r="BG212" s="390"/>
      <c r="BH212" s="390"/>
      <c r="BI212" s="390"/>
      <c r="BJ212" s="390"/>
      <c r="BK212" s="390"/>
      <c r="BL212" s="390"/>
      <c r="BM212" s="390"/>
      <c r="BN212" s="390"/>
      <c r="BO212" s="390"/>
      <c r="BP212" s="390"/>
      <c r="BQ212" s="390"/>
      <c r="BR212" s="390"/>
      <c r="BS212" s="390"/>
      <c r="BT212" s="390"/>
      <c r="BU212" s="390"/>
      <c r="BV212" s="390"/>
      <c r="BW212" s="390"/>
      <c r="BX212" s="390"/>
      <c r="BY212" s="390"/>
      <c r="BZ212" s="390"/>
      <c r="CA212" s="390"/>
      <c r="CB212" s="390"/>
      <c r="CC212" s="390"/>
      <c r="CD212" s="390"/>
      <c r="CE212" s="390"/>
      <c r="CF212" s="390"/>
      <c r="CG212" s="390"/>
      <c r="CH212" s="390"/>
      <c r="CI212" s="390"/>
      <c r="CJ212" s="390"/>
      <c r="CK212" s="390"/>
      <c r="CL212" s="390"/>
      <c r="CM212" s="390"/>
      <c r="CN212" s="390"/>
      <c r="CO212" s="390"/>
      <c r="CP212" s="390"/>
      <c r="CQ212" s="390"/>
      <c r="CR212" s="390"/>
      <c r="CS212" s="390"/>
      <c r="CT212" s="390"/>
      <c r="CU212" s="390"/>
      <c r="CV212" s="390"/>
      <c r="CW212" s="390"/>
      <c r="CX212" s="390"/>
      <c r="CY212" s="390"/>
      <c r="CZ212" s="390"/>
      <c r="DA212" s="390"/>
      <c r="DB212" s="390"/>
      <c r="DC212" s="390"/>
      <c r="DD212" s="390"/>
      <c r="DE212" s="390"/>
      <c r="DF212" s="390"/>
      <c r="DG212" s="390"/>
      <c r="DH212" s="390"/>
      <c r="GN212" s="245"/>
    </row>
    <row r="213" spans="1:196" x14ac:dyDescent="0.25">
      <c r="A213" s="193" t="s">
        <v>34</v>
      </c>
      <c r="B213" s="193">
        <v>53</v>
      </c>
      <c r="C213" s="193">
        <v>164.04</v>
      </c>
      <c r="D213" s="193">
        <v>868</v>
      </c>
      <c r="E213" s="193">
        <v>527.51</v>
      </c>
      <c r="F213" s="193">
        <v>921.61</v>
      </c>
      <c r="G213" s="193">
        <v>78.62</v>
      </c>
      <c r="H213" s="292">
        <f>F213+G213</f>
        <v>1000.23</v>
      </c>
      <c r="I213" s="193">
        <v>780.78</v>
      </c>
      <c r="J213" s="193">
        <v>8.64</v>
      </c>
      <c r="K213" s="293">
        <f t="shared" si="25"/>
        <v>4349.43</v>
      </c>
      <c r="L213" s="2">
        <f t="shared" si="26"/>
        <v>6884.3408707350009</v>
      </c>
      <c r="M213" s="193">
        <v>29.45</v>
      </c>
      <c r="N213" s="193">
        <v>575.36</v>
      </c>
      <c r="O213" s="284">
        <f t="shared" si="27"/>
        <v>604.81000000000006</v>
      </c>
      <c r="P213" s="366">
        <f t="shared" si="28"/>
        <v>611.27765669700011</v>
      </c>
      <c r="Q213" s="193">
        <v>53</v>
      </c>
      <c r="R213" s="9"/>
      <c r="S213" s="9"/>
      <c r="T213" s="9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384"/>
    </row>
    <row r="214" spans="1:196" s="375" customFormat="1" x14ac:dyDescent="0.25">
      <c r="A214" s="371" t="s">
        <v>35</v>
      </c>
      <c r="B214" s="371"/>
      <c r="C214" s="369">
        <v>162.63</v>
      </c>
      <c r="D214" s="371">
        <v>0</v>
      </c>
      <c r="E214" s="371">
        <v>603.95000000000005</v>
      </c>
      <c r="F214" s="371">
        <v>983.93</v>
      </c>
      <c r="G214" s="371">
        <v>34.47</v>
      </c>
      <c r="H214" s="367">
        <f>F214+G214</f>
        <v>1018.4</v>
      </c>
      <c r="I214" s="371">
        <v>780.78</v>
      </c>
      <c r="J214" s="371">
        <v>9.92</v>
      </c>
      <c r="K214" s="2">
        <f t="shared" si="25"/>
        <v>3594.08</v>
      </c>
      <c r="L214" s="2">
        <f t="shared" si="26"/>
        <v>5688.7619381599998</v>
      </c>
      <c r="M214" s="371">
        <v>0</v>
      </c>
      <c r="N214" s="369">
        <v>575.36</v>
      </c>
      <c r="O214" s="284">
        <f t="shared" si="27"/>
        <v>575.36</v>
      </c>
      <c r="P214" s="366">
        <f t="shared" si="28"/>
        <v>581.51272723199997</v>
      </c>
      <c r="Q214" s="371"/>
      <c r="R214" s="377"/>
      <c r="S214" s="377"/>
      <c r="T214" s="377"/>
      <c r="U214" s="385"/>
      <c r="V214" s="385"/>
      <c r="W214" s="385"/>
      <c r="X214" s="385"/>
      <c r="Y214" s="385"/>
      <c r="Z214" s="385"/>
      <c r="AA214" s="385"/>
      <c r="AB214" s="385"/>
      <c r="AC214" s="385"/>
      <c r="AD214" s="385"/>
      <c r="AE214" s="385"/>
      <c r="AF214" s="385"/>
      <c r="AG214" s="385"/>
      <c r="AH214" s="385"/>
      <c r="AI214" s="385"/>
      <c r="AJ214" s="385"/>
      <c r="AK214" s="385"/>
      <c r="AL214" s="385"/>
      <c r="AM214" s="385"/>
      <c r="AN214" s="385"/>
      <c r="AO214" s="385"/>
      <c r="AP214" s="385"/>
      <c r="AQ214" s="385"/>
      <c r="AR214" s="385"/>
      <c r="AS214" s="385"/>
      <c r="AT214" s="385"/>
      <c r="AU214" s="385"/>
      <c r="AV214" s="385"/>
      <c r="AW214" s="385"/>
      <c r="AX214" s="385"/>
      <c r="AY214" s="385"/>
      <c r="AZ214" s="385"/>
      <c r="BA214" s="385"/>
      <c r="BB214" s="385"/>
      <c r="BC214" s="385"/>
      <c r="BD214" s="385"/>
      <c r="BE214" s="385"/>
      <c r="BF214" s="385"/>
      <c r="BG214" s="385"/>
      <c r="BH214" s="385"/>
      <c r="BI214" s="385"/>
      <c r="BJ214" s="385"/>
      <c r="BK214" s="385"/>
      <c r="BL214" s="385"/>
      <c r="BM214" s="385"/>
      <c r="BN214" s="385"/>
      <c r="BO214" s="385"/>
      <c r="BP214" s="385"/>
      <c r="BQ214" s="385"/>
      <c r="BR214" s="385"/>
      <c r="BS214" s="385"/>
      <c r="BT214" s="385"/>
      <c r="BU214" s="385"/>
      <c r="BV214" s="385"/>
      <c r="BW214" s="385"/>
      <c r="BX214" s="385"/>
      <c r="BY214" s="385"/>
      <c r="BZ214" s="385"/>
      <c r="CA214" s="385"/>
      <c r="CB214" s="385"/>
      <c r="CC214" s="385"/>
      <c r="CD214" s="385"/>
      <c r="CE214" s="385"/>
      <c r="CF214" s="385"/>
      <c r="CG214" s="385"/>
      <c r="CH214" s="385"/>
      <c r="CI214" s="385"/>
      <c r="CJ214" s="385"/>
      <c r="CK214" s="385"/>
      <c r="CL214" s="385"/>
      <c r="CM214" s="385"/>
      <c r="CN214" s="385"/>
      <c r="CO214" s="385"/>
      <c r="CP214" s="385"/>
      <c r="CQ214" s="385"/>
      <c r="CR214" s="385"/>
      <c r="CS214" s="385"/>
      <c r="CT214" s="385"/>
      <c r="CU214" s="385"/>
      <c r="CV214" s="385"/>
      <c r="CW214" s="385"/>
      <c r="CX214" s="385"/>
      <c r="CY214" s="385"/>
      <c r="CZ214" s="385"/>
      <c r="DA214" s="385"/>
      <c r="DB214" s="385"/>
      <c r="DC214" s="385"/>
      <c r="DD214" s="385"/>
      <c r="DE214" s="385"/>
      <c r="DF214" s="385"/>
      <c r="DG214" s="385"/>
      <c r="DH214" s="385"/>
      <c r="DI214" s="385"/>
      <c r="DJ214" s="385"/>
      <c r="DK214" s="385"/>
      <c r="DL214" s="385"/>
      <c r="DM214" s="385"/>
      <c r="DN214" s="385"/>
      <c r="DO214" s="385"/>
      <c r="DP214" s="385"/>
      <c r="DQ214" s="385"/>
      <c r="DR214" s="385"/>
      <c r="DS214" s="385"/>
      <c r="DT214" s="385"/>
      <c r="DU214" s="385"/>
      <c r="DV214" s="385"/>
      <c r="DW214" s="385"/>
      <c r="DX214" s="385"/>
      <c r="DY214" s="385"/>
      <c r="DZ214" s="385"/>
      <c r="EA214" s="385"/>
      <c r="EB214" s="385"/>
      <c r="EC214" s="385"/>
      <c r="ED214" s="385"/>
      <c r="EE214" s="385"/>
      <c r="EF214" s="385"/>
      <c r="EG214" s="385"/>
      <c r="EH214" s="385"/>
      <c r="EI214" s="385"/>
      <c r="EJ214" s="385"/>
      <c r="EK214" s="385"/>
      <c r="EL214" s="385"/>
      <c r="EM214" s="385"/>
      <c r="EN214" s="385"/>
      <c r="EO214" s="385"/>
      <c r="EP214" s="385"/>
      <c r="EQ214" s="385"/>
      <c r="ER214" s="385"/>
      <c r="ES214" s="385"/>
      <c r="ET214" s="385"/>
      <c r="EU214" s="385"/>
      <c r="EV214" s="385"/>
      <c r="EW214" s="385"/>
      <c r="EX214" s="385"/>
      <c r="EY214" s="385"/>
      <c r="EZ214" s="385"/>
      <c r="FA214" s="385"/>
      <c r="FB214" s="385"/>
      <c r="FC214" s="385"/>
      <c r="FD214" s="385"/>
      <c r="FE214" s="385"/>
      <c r="FF214" s="385"/>
      <c r="FG214" s="385"/>
      <c r="FH214" s="385"/>
      <c r="FI214" s="385"/>
      <c r="FJ214" s="385"/>
      <c r="FK214" s="385"/>
      <c r="FL214" s="385"/>
      <c r="FM214" s="385"/>
      <c r="FN214" s="385"/>
      <c r="FO214" s="385"/>
      <c r="FP214" s="385"/>
      <c r="FQ214" s="385"/>
      <c r="FR214" s="385"/>
      <c r="FS214" s="385"/>
      <c r="FT214" s="385"/>
      <c r="FU214" s="385"/>
      <c r="FV214" s="385"/>
      <c r="FW214" s="385"/>
      <c r="FX214" s="385"/>
      <c r="FY214" s="385"/>
      <c r="FZ214" s="385"/>
      <c r="GA214" s="385"/>
      <c r="GB214" s="385"/>
      <c r="GC214" s="385"/>
      <c r="GD214" s="385"/>
      <c r="GE214" s="385"/>
      <c r="GF214" s="385"/>
      <c r="GG214" s="385"/>
      <c r="GH214" s="385"/>
      <c r="GI214" s="385"/>
      <c r="GJ214" s="385"/>
      <c r="GK214" s="385"/>
      <c r="GL214" s="385"/>
      <c r="GM214" s="385"/>
      <c r="GN214" s="386"/>
    </row>
    <row r="215" spans="1:196" ht="15.75" thickBot="1" x14ac:dyDescent="0.3">
      <c r="A215" s="210" t="s">
        <v>36</v>
      </c>
      <c r="B215" s="210"/>
      <c r="C215" s="303">
        <v>162.63</v>
      </c>
      <c r="D215" s="210">
        <v>868</v>
      </c>
      <c r="E215" s="210">
        <v>558.25</v>
      </c>
      <c r="F215" s="210">
        <v>935.72</v>
      </c>
      <c r="G215" s="210">
        <v>18.600000000000001</v>
      </c>
      <c r="H215" s="301">
        <f>F215+G215</f>
        <v>954.32</v>
      </c>
      <c r="I215" s="210">
        <v>780.78</v>
      </c>
      <c r="J215" s="210">
        <v>7.75</v>
      </c>
      <c r="K215" s="302">
        <f t="shared" si="25"/>
        <v>4286.05</v>
      </c>
      <c r="L215" s="2">
        <f t="shared" si="26"/>
        <v>6784.0220877250003</v>
      </c>
      <c r="M215" s="210">
        <v>69.75</v>
      </c>
      <c r="N215" s="303">
        <v>575.36</v>
      </c>
      <c r="O215" s="284">
        <f t="shared" si="27"/>
        <v>645.11</v>
      </c>
      <c r="P215" s="366">
        <f t="shared" si="28"/>
        <v>652.00861280700008</v>
      </c>
      <c r="Q215" s="210"/>
      <c r="R215" s="9"/>
      <c r="S215" s="9"/>
      <c r="T215" s="9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384"/>
    </row>
    <row r="216" spans="1:196" s="267" customFormat="1" ht="15.75" thickBot="1" x14ac:dyDescent="0.3">
      <c r="A216" s="285"/>
      <c r="B216" s="286"/>
      <c r="C216" s="286">
        <f t="shared" ref="C216" si="29">SUM(C213:C215)</f>
        <v>489.29999999999995</v>
      </c>
      <c r="D216" s="286">
        <f>SUM(D213:D215)</f>
        <v>1736</v>
      </c>
      <c r="E216" s="286">
        <f>SUM(E213:E215)</f>
        <v>1689.71</v>
      </c>
      <c r="F216" s="286"/>
      <c r="G216" s="286"/>
      <c r="H216" s="288">
        <f t="shared" ref="H216:N216" si="30">SUM(H213:H215)</f>
        <v>2972.9500000000003</v>
      </c>
      <c r="I216" s="286">
        <f t="shared" si="30"/>
        <v>2342.34</v>
      </c>
      <c r="J216" s="286">
        <f t="shared" si="30"/>
        <v>26.310000000000002</v>
      </c>
      <c r="K216" s="289">
        <f t="shared" si="25"/>
        <v>9256.61</v>
      </c>
      <c r="L216" s="394">
        <f t="shared" si="26"/>
        <v>14651.496528845</v>
      </c>
      <c r="M216" s="286">
        <f t="shared" si="30"/>
        <v>99.2</v>
      </c>
      <c r="N216" s="286">
        <f t="shared" si="30"/>
        <v>1726.08</v>
      </c>
      <c r="O216" s="284">
        <f t="shared" si="27"/>
        <v>1825.28</v>
      </c>
      <c r="P216" s="395">
        <f t="shared" si="28"/>
        <v>1844.7989967359999</v>
      </c>
      <c r="Q216" s="286"/>
      <c r="R216" s="391"/>
      <c r="S216" s="391"/>
      <c r="T216" s="391"/>
      <c r="U216" s="390"/>
      <c r="V216" s="390"/>
      <c r="W216" s="390"/>
      <c r="X216" s="390"/>
      <c r="Y216" s="390"/>
      <c r="Z216" s="390"/>
      <c r="AA216" s="390"/>
      <c r="AB216" s="390"/>
      <c r="AC216" s="390"/>
      <c r="AD216" s="390"/>
      <c r="AE216" s="390"/>
      <c r="AF216" s="390"/>
      <c r="AG216" s="390"/>
      <c r="AH216" s="390"/>
      <c r="AI216" s="390"/>
      <c r="AJ216" s="390"/>
      <c r="AK216" s="390"/>
      <c r="AL216" s="390"/>
      <c r="AM216" s="390"/>
      <c r="AN216" s="390"/>
      <c r="AO216" s="390"/>
      <c r="AP216" s="390"/>
      <c r="AQ216" s="390"/>
      <c r="AR216" s="390"/>
      <c r="AS216" s="390"/>
      <c r="AT216" s="390"/>
      <c r="AU216" s="390"/>
      <c r="AV216" s="390"/>
      <c r="AW216" s="390"/>
      <c r="AX216" s="390"/>
      <c r="AY216" s="390"/>
      <c r="AZ216" s="390"/>
      <c r="BA216" s="390"/>
      <c r="BB216" s="390"/>
      <c r="BC216" s="390"/>
      <c r="BD216" s="390"/>
      <c r="BE216" s="390"/>
      <c r="BF216" s="390"/>
      <c r="BG216" s="390"/>
      <c r="BH216" s="390"/>
      <c r="BI216" s="390"/>
      <c r="BJ216" s="390"/>
      <c r="BK216" s="390"/>
      <c r="BL216" s="390"/>
      <c r="BM216" s="390"/>
      <c r="BN216" s="390"/>
      <c r="BO216" s="390"/>
      <c r="BP216" s="390"/>
      <c r="BQ216" s="390"/>
      <c r="BR216" s="390"/>
      <c r="BS216" s="390"/>
      <c r="BT216" s="390"/>
      <c r="BU216" s="390"/>
      <c r="BV216" s="390"/>
      <c r="BW216" s="390"/>
      <c r="BX216" s="390"/>
      <c r="BY216" s="390"/>
      <c r="BZ216" s="390"/>
      <c r="CA216" s="390"/>
      <c r="CB216" s="390"/>
      <c r="CC216" s="390"/>
      <c r="CD216" s="390"/>
      <c r="CE216" s="390"/>
      <c r="CF216" s="390"/>
      <c r="CG216" s="390"/>
      <c r="CH216" s="390"/>
      <c r="CI216" s="390"/>
      <c r="CJ216" s="390"/>
      <c r="CK216" s="390"/>
      <c r="CL216" s="390"/>
      <c r="CM216" s="390"/>
      <c r="CN216" s="390"/>
      <c r="CO216" s="390"/>
      <c r="CP216" s="390"/>
      <c r="CQ216" s="390"/>
      <c r="CR216" s="390"/>
      <c r="CS216" s="390"/>
      <c r="CT216" s="390"/>
      <c r="CU216" s="390"/>
      <c r="CV216" s="390"/>
      <c r="CW216" s="390"/>
      <c r="CX216" s="390"/>
      <c r="CY216" s="390"/>
      <c r="CZ216" s="390"/>
      <c r="DA216" s="390"/>
      <c r="DB216" s="390"/>
      <c r="DC216" s="390"/>
      <c r="DD216" s="390"/>
      <c r="DE216" s="390"/>
      <c r="DF216" s="390"/>
      <c r="DG216" s="390"/>
      <c r="DH216" s="390"/>
      <c r="GN216" s="245"/>
    </row>
    <row r="217" spans="1:196" x14ac:dyDescent="0.25">
      <c r="A217" s="193" t="s">
        <v>34</v>
      </c>
      <c r="B217" s="193">
        <v>54</v>
      </c>
      <c r="C217" s="193">
        <v>109.36</v>
      </c>
      <c r="D217" s="193">
        <v>879.2</v>
      </c>
      <c r="E217" s="193">
        <v>112.46</v>
      </c>
      <c r="F217" s="193">
        <v>501.19</v>
      </c>
      <c r="G217" s="193">
        <v>79.63</v>
      </c>
      <c r="H217" s="292">
        <f>F217+G217</f>
        <v>580.81999999999994</v>
      </c>
      <c r="I217" s="193">
        <v>520.52</v>
      </c>
      <c r="J217" s="193">
        <v>8.75</v>
      </c>
      <c r="K217" s="293">
        <f t="shared" si="25"/>
        <v>2791.93</v>
      </c>
      <c r="L217" s="2">
        <f t="shared" si="26"/>
        <v>4419.1072869849995</v>
      </c>
      <c r="M217" s="193">
        <v>29.83</v>
      </c>
      <c r="N217" s="193">
        <v>582.78</v>
      </c>
      <c r="O217" s="284">
        <f t="shared" si="27"/>
        <v>612.61</v>
      </c>
      <c r="P217" s="366">
        <f t="shared" si="28"/>
        <v>619.16106755700002</v>
      </c>
      <c r="Q217" s="193">
        <v>54</v>
      </c>
      <c r="R217" s="9"/>
      <c r="S217" s="9"/>
      <c r="T217" s="9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384"/>
    </row>
    <row r="218" spans="1:196" s="375" customFormat="1" x14ac:dyDescent="0.25">
      <c r="A218" s="371" t="s">
        <v>35</v>
      </c>
      <c r="B218" s="371"/>
      <c r="C218" s="369">
        <v>108.42</v>
      </c>
      <c r="D218" s="371">
        <v>0</v>
      </c>
      <c r="E218" s="371">
        <v>144.54</v>
      </c>
      <c r="F218" s="371">
        <v>188.71</v>
      </c>
      <c r="G218" s="371">
        <v>34.92</v>
      </c>
      <c r="H218" s="367">
        <f>F218+G218</f>
        <v>223.63</v>
      </c>
      <c r="I218" s="371">
        <v>520.52</v>
      </c>
      <c r="J218" s="371">
        <v>10.050000000000001</v>
      </c>
      <c r="K218" s="2">
        <f t="shared" si="25"/>
        <v>1230.79</v>
      </c>
      <c r="L218" s="2">
        <f t="shared" si="26"/>
        <v>1948.1122584549998</v>
      </c>
      <c r="M218" s="371">
        <v>0</v>
      </c>
      <c r="N218" s="369">
        <v>582.78</v>
      </c>
      <c r="O218" s="284">
        <f t="shared" si="27"/>
        <v>582.78</v>
      </c>
      <c r="P218" s="366">
        <f t="shared" si="28"/>
        <v>589.01207448599996</v>
      </c>
      <c r="Q218" s="371"/>
      <c r="R218" s="377"/>
      <c r="S218" s="377"/>
      <c r="T218" s="377"/>
      <c r="U218" s="385"/>
      <c r="V218" s="385"/>
      <c r="W218" s="385"/>
      <c r="X218" s="385"/>
      <c r="Y218" s="385"/>
      <c r="Z218" s="385"/>
      <c r="AA218" s="385"/>
      <c r="AB218" s="385"/>
      <c r="AC218" s="385"/>
      <c r="AD218" s="385"/>
      <c r="AE218" s="385"/>
      <c r="AF218" s="385"/>
      <c r="AG218" s="385"/>
      <c r="AH218" s="385"/>
      <c r="AI218" s="385"/>
      <c r="AJ218" s="385"/>
      <c r="AK218" s="385"/>
      <c r="AL218" s="385"/>
      <c r="AM218" s="385"/>
      <c r="AN218" s="385"/>
      <c r="AO218" s="385"/>
      <c r="AP218" s="385"/>
      <c r="AQ218" s="385"/>
      <c r="AR218" s="385"/>
      <c r="AS218" s="385"/>
      <c r="AT218" s="385"/>
      <c r="AU218" s="385"/>
      <c r="AV218" s="385"/>
      <c r="AW218" s="385"/>
      <c r="AX218" s="385"/>
      <c r="AY218" s="385"/>
      <c r="AZ218" s="385"/>
      <c r="BA218" s="385"/>
      <c r="BB218" s="385"/>
      <c r="BC218" s="385"/>
      <c r="BD218" s="385"/>
      <c r="BE218" s="385"/>
      <c r="BF218" s="385"/>
      <c r="BG218" s="385"/>
      <c r="BH218" s="385"/>
      <c r="BI218" s="385"/>
      <c r="BJ218" s="385"/>
      <c r="BK218" s="385"/>
      <c r="BL218" s="385"/>
      <c r="BM218" s="385"/>
      <c r="BN218" s="385"/>
      <c r="BO218" s="385"/>
      <c r="BP218" s="385"/>
      <c r="BQ218" s="385"/>
      <c r="BR218" s="385"/>
      <c r="BS218" s="385"/>
      <c r="BT218" s="385"/>
      <c r="BU218" s="385"/>
      <c r="BV218" s="385"/>
      <c r="BW218" s="385"/>
      <c r="BX218" s="385"/>
      <c r="BY218" s="385"/>
      <c r="BZ218" s="385"/>
      <c r="CA218" s="385"/>
      <c r="CB218" s="385"/>
      <c r="CC218" s="385"/>
      <c r="CD218" s="385"/>
      <c r="CE218" s="385"/>
      <c r="CF218" s="385"/>
      <c r="CG218" s="385"/>
      <c r="CH218" s="385"/>
      <c r="CI218" s="385"/>
      <c r="CJ218" s="385"/>
      <c r="CK218" s="385"/>
      <c r="CL218" s="385"/>
      <c r="CM218" s="385"/>
      <c r="CN218" s="385"/>
      <c r="CO218" s="385"/>
      <c r="CP218" s="385"/>
      <c r="CQ218" s="385"/>
      <c r="CR218" s="385"/>
      <c r="CS218" s="385"/>
      <c r="CT218" s="385"/>
      <c r="CU218" s="385"/>
      <c r="CV218" s="385"/>
      <c r="CW218" s="385"/>
      <c r="CX218" s="385"/>
      <c r="CY218" s="385"/>
      <c r="CZ218" s="385"/>
      <c r="DA218" s="385"/>
      <c r="DB218" s="385"/>
      <c r="DC218" s="385"/>
      <c r="DD218" s="385"/>
      <c r="DE218" s="385"/>
      <c r="DF218" s="385"/>
      <c r="DG218" s="385"/>
      <c r="DH218" s="385"/>
      <c r="DI218" s="385"/>
      <c r="DJ218" s="385"/>
      <c r="DK218" s="385"/>
      <c r="DL218" s="385"/>
      <c r="DM218" s="385"/>
      <c r="DN218" s="385"/>
      <c r="DO218" s="385"/>
      <c r="DP218" s="385"/>
      <c r="DQ218" s="385"/>
      <c r="DR218" s="385"/>
      <c r="DS218" s="385"/>
      <c r="DT218" s="385"/>
      <c r="DU218" s="385"/>
      <c r="DV218" s="385"/>
      <c r="DW218" s="385"/>
      <c r="DX218" s="385"/>
      <c r="DY218" s="385"/>
      <c r="DZ218" s="385"/>
      <c r="EA218" s="385"/>
      <c r="EB218" s="385"/>
      <c r="EC218" s="385"/>
      <c r="ED218" s="385"/>
      <c r="EE218" s="385"/>
      <c r="EF218" s="385"/>
      <c r="EG218" s="385"/>
      <c r="EH218" s="385"/>
      <c r="EI218" s="385"/>
      <c r="EJ218" s="385"/>
      <c r="EK218" s="385"/>
      <c r="EL218" s="385"/>
      <c r="EM218" s="385"/>
      <c r="EN218" s="385"/>
      <c r="EO218" s="385"/>
      <c r="EP218" s="385"/>
      <c r="EQ218" s="385"/>
      <c r="ER218" s="385"/>
      <c r="ES218" s="385"/>
      <c r="ET218" s="385"/>
      <c r="EU218" s="385"/>
      <c r="EV218" s="385"/>
      <c r="EW218" s="385"/>
      <c r="EX218" s="385"/>
      <c r="EY218" s="385"/>
      <c r="EZ218" s="385"/>
      <c r="FA218" s="385"/>
      <c r="FB218" s="385"/>
      <c r="FC218" s="385"/>
      <c r="FD218" s="385"/>
      <c r="FE218" s="385"/>
      <c r="FF218" s="385"/>
      <c r="FG218" s="385"/>
      <c r="FH218" s="385"/>
      <c r="FI218" s="385"/>
      <c r="FJ218" s="385"/>
      <c r="FK218" s="385"/>
      <c r="FL218" s="385"/>
      <c r="FM218" s="385"/>
      <c r="FN218" s="385"/>
      <c r="FO218" s="385"/>
      <c r="FP218" s="385"/>
      <c r="FQ218" s="385"/>
      <c r="FR218" s="385"/>
      <c r="FS218" s="385"/>
      <c r="FT218" s="385"/>
      <c r="FU218" s="385"/>
      <c r="FV218" s="385"/>
      <c r="FW218" s="385"/>
      <c r="FX218" s="385"/>
      <c r="FY218" s="385"/>
      <c r="FZ218" s="385"/>
      <c r="GA218" s="385"/>
      <c r="GB218" s="385"/>
      <c r="GC218" s="385"/>
      <c r="GD218" s="385"/>
      <c r="GE218" s="385"/>
      <c r="GF218" s="385"/>
      <c r="GG218" s="385"/>
      <c r="GH218" s="385"/>
      <c r="GI218" s="385"/>
      <c r="GJ218" s="385"/>
      <c r="GK218" s="385"/>
      <c r="GL218" s="385"/>
      <c r="GM218" s="385"/>
      <c r="GN218" s="386"/>
    </row>
    <row r="219" spans="1:196" ht="15.75" thickBot="1" x14ac:dyDescent="0.3">
      <c r="A219" s="210" t="s">
        <v>36</v>
      </c>
      <c r="B219" s="210"/>
      <c r="C219" s="303">
        <v>108.42</v>
      </c>
      <c r="D219" s="210">
        <v>879.2</v>
      </c>
      <c r="E219" s="210">
        <v>127.6</v>
      </c>
      <c r="F219" s="210">
        <v>189.7</v>
      </c>
      <c r="G219" s="210">
        <v>18.84</v>
      </c>
      <c r="H219" s="301">
        <f>F219+G219</f>
        <v>208.54</v>
      </c>
      <c r="I219" s="210">
        <v>520.52</v>
      </c>
      <c r="J219" s="210">
        <v>7.85</v>
      </c>
      <c r="K219" s="302">
        <f t="shared" si="25"/>
        <v>2060.6699999999996</v>
      </c>
      <c r="L219" s="2">
        <f t="shared" si="26"/>
        <v>3261.6583557149993</v>
      </c>
      <c r="M219" s="210">
        <v>70.650000000000006</v>
      </c>
      <c r="N219" s="303">
        <v>582.78</v>
      </c>
      <c r="O219" s="284">
        <f t="shared" si="27"/>
        <v>653.42999999999995</v>
      </c>
      <c r="P219" s="366">
        <f t="shared" si="28"/>
        <v>660.41758439099999</v>
      </c>
      <c r="Q219" s="210"/>
      <c r="R219" s="9"/>
      <c r="S219" s="9"/>
      <c r="T219" s="9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384"/>
    </row>
    <row r="220" spans="1:196" s="267" customFormat="1" ht="15.75" thickBot="1" x14ac:dyDescent="0.3">
      <c r="A220" s="285"/>
      <c r="B220" s="286"/>
      <c r="C220" s="286">
        <f t="shared" ref="C220" si="31">SUM(C217:C219)</f>
        <v>326.2</v>
      </c>
      <c r="D220" s="286">
        <f>SUM(D217:D219)</f>
        <v>1758.4</v>
      </c>
      <c r="E220" s="286">
        <f>SUM(E217:E219)</f>
        <v>384.6</v>
      </c>
      <c r="F220" s="286"/>
      <c r="G220" s="286"/>
      <c r="H220" s="288">
        <f t="shared" ref="H220:N220" si="32">SUM(H217:H219)</f>
        <v>1012.9899999999999</v>
      </c>
      <c r="I220" s="286">
        <f t="shared" si="32"/>
        <v>1561.56</v>
      </c>
      <c r="J220" s="286">
        <f t="shared" si="32"/>
        <v>26.65</v>
      </c>
      <c r="K220" s="289">
        <f t="shared" si="25"/>
        <v>5070.3999999999996</v>
      </c>
      <c r="L220" s="394">
        <f t="shared" si="26"/>
        <v>8025.5026407999994</v>
      </c>
      <c r="M220" s="286">
        <f t="shared" si="32"/>
        <v>100.48</v>
      </c>
      <c r="N220" s="286">
        <f t="shared" si="32"/>
        <v>1748.34</v>
      </c>
      <c r="O220" s="284">
        <f t="shared" si="27"/>
        <v>1848.82</v>
      </c>
      <c r="P220" s="395">
        <f t="shared" si="28"/>
        <v>1868.5907264340001</v>
      </c>
      <c r="Q220" s="286"/>
      <c r="R220" s="391"/>
      <c r="S220" s="391"/>
      <c r="T220" s="391"/>
      <c r="U220" s="390"/>
      <c r="V220" s="390"/>
      <c r="W220" s="390"/>
      <c r="X220" s="390"/>
      <c r="Y220" s="390"/>
      <c r="Z220" s="390"/>
      <c r="AA220" s="390"/>
      <c r="AB220" s="390"/>
      <c r="AC220" s="390"/>
      <c r="AD220" s="390"/>
      <c r="AE220" s="390"/>
      <c r="AF220" s="390"/>
      <c r="AG220" s="390"/>
      <c r="AH220" s="390"/>
      <c r="AI220" s="390"/>
      <c r="AJ220" s="390"/>
      <c r="AK220" s="390"/>
      <c r="AL220" s="390"/>
      <c r="AM220" s="390"/>
      <c r="AN220" s="390"/>
      <c r="AO220" s="390"/>
      <c r="AP220" s="390"/>
      <c r="AQ220" s="390"/>
      <c r="AR220" s="390"/>
      <c r="AS220" s="390"/>
      <c r="AT220" s="390"/>
      <c r="AU220" s="390"/>
      <c r="AV220" s="390"/>
      <c r="AW220" s="390"/>
      <c r="AX220" s="390"/>
      <c r="AY220" s="390"/>
      <c r="AZ220" s="390"/>
      <c r="BA220" s="390"/>
      <c r="BB220" s="390"/>
      <c r="BC220" s="390"/>
      <c r="BD220" s="390"/>
      <c r="BE220" s="390"/>
      <c r="BF220" s="390"/>
      <c r="BG220" s="390"/>
      <c r="BH220" s="390"/>
      <c r="BI220" s="390"/>
      <c r="BJ220" s="390"/>
      <c r="BK220" s="390"/>
      <c r="BL220" s="390"/>
      <c r="BM220" s="390"/>
      <c r="BN220" s="390"/>
      <c r="BO220" s="390"/>
      <c r="BP220" s="390"/>
      <c r="BQ220" s="390"/>
      <c r="BR220" s="390"/>
      <c r="BS220" s="390"/>
      <c r="BT220" s="390"/>
      <c r="BU220" s="390"/>
      <c r="BV220" s="390"/>
      <c r="BW220" s="390"/>
      <c r="BX220" s="390"/>
      <c r="BY220" s="390"/>
      <c r="BZ220" s="390"/>
      <c r="CA220" s="390"/>
      <c r="CB220" s="390"/>
      <c r="CC220" s="390"/>
      <c r="CD220" s="390"/>
      <c r="CE220" s="390"/>
      <c r="CF220" s="390"/>
      <c r="CG220" s="390"/>
      <c r="CH220" s="390"/>
      <c r="CI220" s="390"/>
      <c r="CJ220" s="390"/>
      <c r="CK220" s="390"/>
      <c r="CL220" s="390"/>
      <c r="CM220" s="390"/>
      <c r="CN220" s="390"/>
      <c r="CO220" s="390"/>
      <c r="CP220" s="390"/>
      <c r="CQ220" s="390"/>
      <c r="CR220" s="390"/>
      <c r="CS220" s="390"/>
      <c r="CT220" s="390"/>
      <c r="CU220" s="390"/>
      <c r="CV220" s="390"/>
      <c r="CW220" s="390"/>
      <c r="CX220" s="390"/>
      <c r="CY220" s="390"/>
      <c r="CZ220" s="390"/>
      <c r="DA220" s="390"/>
      <c r="DB220" s="390"/>
      <c r="DC220" s="390"/>
      <c r="DD220" s="390"/>
      <c r="DE220" s="390"/>
      <c r="DF220" s="390"/>
      <c r="DG220" s="390"/>
      <c r="DH220" s="390"/>
      <c r="GN220" s="245"/>
    </row>
    <row r="221" spans="1:196" x14ac:dyDescent="0.25">
      <c r="A221" s="193" t="s">
        <v>34</v>
      </c>
      <c r="B221" s="193">
        <v>55</v>
      </c>
      <c r="C221" s="193">
        <v>109.36</v>
      </c>
      <c r="D221" s="193">
        <v>1324.4</v>
      </c>
      <c r="E221" s="193">
        <v>116</v>
      </c>
      <c r="F221" s="193">
        <v>276.64</v>
      </c>
      <c r="G221" s="193">
        <v>119.95</v>
      </c>
      <c r="H221" s="292">
        <f>F221+G221</f>
        <v>396.59</v>
      </c>
      <c r="I221" s="193">
        <v>137.16999999999999</v>
      </c>
      <c r="J221" s="193">
        <v>13.19</v>
      </c>
      <c r="K221" s="293">
        <f t="shared" si="25"/>
        <v>2493.3000000000002</v>
      </c>
      <c r="L221" s="2">
        <f t="shared" si="26"/>
        <v>3946.4313928500005</v>
      </c>
      <c r="M221" s="193">
        <v>44.94</v>
      </c>
      <c r="N221" s="193">
        <v>877.89</v>
      </c>
      <c r="O221" s="284">
        <f t="shared" si="27"/>
        <v>922.82999999999993</v>
      </c>
      <c r="P221" s="366">
        <f t="shared" si="28"/>
        <v>932.69846717099995</v>
      </c>
      <c r="Q221" s="193">
        <v>55</v>
      </c>
      <c r="R221" s="9"/>
      <c r="S221" s="9"/>
      <c r="T221" s="9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384"/>
    </row>
    <row r="222" spans="1:196" s="375" customFormat="1" x14ac:dyDescent="0.25">
      <c r="A222" s="371" t="s">
        <v>35</v>
      </c>
      <c r="B222" s="371"/>
      <c r="C222" s="369">
        <v>108.42</v>
      </c>
      <c r="D222" s="371">
        <v>0</v>
      </c>
      <c r="E222" s="371">
        <v>116</v>
      </c>
      <c r="F222" s="371">
        <v>276.64</v>
      </c>
      <c r="G222" s="371">
        <v>52.6</v>
      </c>
      <c r="H222" s="367">
        <f>F222+G222</f>
        <v>329.24</v>
      </c>
      <c r="I222" s="371">
        <v>67.27</v>
      </c>
      <c r="J222" s="371">
        <v>15.14</v>
      </c>
      <c r="K222" s="2">
        <f t="shared" si="25"/>
        <v>965.31</v>
      </c>
      <c r="L222" s="2">
        <f t="shared" si="26"/>
        <v>1527.906664995</v>
      </c>
      <c r="M222" s="371">
        <v>0</v>
      </c>
      <c r="N222" s="369">
        <v>877.89</v>
      </c>
      <c r="O222" s="284">
        <f t="shared" si="27"/>
        <v>877.89</v>
      </c>
      <c r="P222" s="366">
        <f t="shared" si="28"/>
        <v>887.27789229300004</v>
      </c>
      <c r="Q222" s="371"/>
      <c r="R222" s="377"/>
      <c r="S222" s="377"/>
      <c r="T222" s="377"/>
      <c r="U222" s="385"/>
      <c r="V222" s="385"/>
      <c r="W222" s="385"/>
      <c r="X222" s="385"/>
      <c r="Y222" s="385"/>
      <c r="Z222" s="385"/>
      <c r="AA222" s="385"/>
      <c r="AB222" s="385"/>
      <c r="AC222" s="385"/>
      <c r="AD222" s="385"/>
      <c r="AE222" s="385"/>
      <c r="AF222" s="385"/>
      <c r="AG222" s="385"/>
      <c r="AH222" s="385"/>
      <c r="AI222" s="385"/>
      <c r="AJ222" s="385"/>
      <c r="AK222" s="385"/>
      <c r="AL222" s="385"/>
      <c r="AM222" s="385"/>
      <c r="AN222" s="385"/>
      <c r="AO222" s="385"/>
      <c r="AP222" s="385"/>
      <c r="AQ222" s="385"/>
      <c r="AR222" s="385"/>
      <c r="AS222" s="385"/>
      <c r="AT222" s="385"/>
      <c r="AU222" s="385"/>
      <c r="AV222" s="385"/>
      <c r="AW222" s="385"/>
      <c r="AX222" s="385"/>
      <c r="AY222" s="385"/>
      <c r="AZ222" s="385"/>
      <c r="BA222" s="385"/>
      <c r="BB222" s="385"/>
      <c r="BC222" s="385"/>
      <c r="BD222" s="385"/>
      <c r="BE222" s="385"/>
      <c r="BF222" s="385"/>
      <c r="BG222" s="385"/>
      <c r="BH222" s="385"/>
      <c r="BI222" s="385"/>
      <c r="BJ222" s="385"/>
      <c r="BK222" s="385"/>
      <c r="BL222" s="385"/>
      <c r="BM222" s="385"/>
      <c r="BN222" s="385"/>
      <c r="BO222" s="385"/>
      <c r="BP222" s="385"/>
      <c r="BQ222" s="385"/>
      <c r="BR222" s="385"/>
      <c r="BS222" s="385"/>
      <c r="BT222" s="385"/>
      <c r="BU222" s="385"/>
      <c r="BV222" s="385"/>
      <c r="BW222" s="385"/>
      <c r="BX222" s="385"/>
      <c r="BY222" s="385"/>
      <c r="BZ222" s="385"/>
      <c r="CA222" s="385"/>
      <c r="CB222" s="385"/>
      <c r="CC222" s="385"/>
      <c r="CD222" s="385"/>
      <c r="CE222" s="385"/>
      <c r="CF222" s="385"/>
      <c r="CG222" s="385"/>
      <c r="CH222" s="385"/>
      <c r="CI222" s="385"/>
      <c r="CJ222" s="385"/>
      <c r="CK222" s="385"/>
      <c r="CL222" s="385"/>
      <c r="CM222" s="385"/>
      <c r="CN222" s="385"/>
      <c r="CO222" s="385"/>
      <c r="CP222" s="385"/>
      <c r="CQ222" s="385"/>
      <c r="CR222" s="385"/>
      <c r="CS222" s="385"/>
      <c r="CT222" s="385"/>
      <c r="CU222" s="385"/>
      <c r="CV222" s="385"/>
      <c r="CW222" s="385"/>
      <c r="CX222" s="385"/>
      <c r="CY222" s="385"/>
      <c r="CZ222" s="385"/>
      <c r="DA222" s="385"/>
      <c r="DB222" s="385"/>
      <c r="DC222" s="385"/>
      <c r="DD222" s="385"/>
      <c r="DE222" s="385"/>
      <c r="DF222" s="385"/>
      <c r="DG222" s="385"/>
      <c r="DH222" s="385"/>
      <c r="DI222" s="385"/>
      <c r="DJ222" s="385"/>
      <c r="DK222" s="385"/>
      <c r="DL222" s="385"/>
      <c r="DM222" s="385"/>
      <c r="DN222" s="385"/>
      <c r="DO222" s="385"/>
      <c r="DP222" s="385"/>
      <c r="DQ222" s="385"/>
      <c r="DR222" s="385"/>
      <c r="DS222" s="385"/>
      <c r="DT222" s="385"/>
      <c r="DU222" s="385"/>
      <c r="DV222" s="385"/>
      <c r="DW222" s="385"/>
      <c r="DX222" s="385"/>
      <c r="DY222" s="385"/>
      <c r="DZ222" s="385"/>
      <c r="EA222" s="385"/>
      <c r="EB222" s="385"/>
      <c r="EC222" s="385"/>
      <c r="ED222" s="385"/>
      <c r="EE222" s="385"/>
      <c r="EF222" s="385"/>
      <c r="EG222" s="385"/>
      <c r="EH222" s="385"/>
      <c r="EI222" s="385"/>
      <c r="EJ222" s="385"/>
      <c r="EK222" s="385"/>
      <c r="EL222" s="385"/>
      <c r="EM222" s="385"/>
      <c r="EN222" s="385"/>
      <c r="EO222" s="385"/>
      <c r="EP222" s="385"/>
      <c r="EQ222" s="385"/>
      <c r="ER222" s="385"/>
      <c r="ES222" s="385"/>
      <c r="ET222" s="385"/>
      <c r="EU222" s="385"/>
      <c r="EV222" s="385"/>
      <c r="EW222" s="385"/>
      <c r="EX222" s="385"/>
      <c r="EY222" s="385"/>
      <c r="EZ222" s="385"/>
      <c r="FA222" s="385"/>
      <c r="FB222" s="385"/>
      <c r="FC222" s="385"/>
      <c r="FD222" s="385"/>
      <c r="FE222" s="385"/>
      <c r="FF222" s="385"/>
      <c r="FG222" s="385"/>
      <c r="FH222" s="385"/>
      <c r="FI222" s="385"/>
      <c r="FJ222" s="385"/>
      <c r="FK222" s="385"/>
      <c r="FL222" s="385"/>
      <c r="FM222" s="385"/>
      <c r="FN222" s="385"/>
      <c r="FO222" s="385"/>
      <c r="FP222" s="385"/>
      <c r="FQ222" s="385"/>
      <c r="FR222" s="385"/>
      <c r="FS222" s="385"/>
      <c r="FT222" s="385"/>
      <c r="FU222" s="385"/>
      <c r="FV222" s="385"/>
      <c r="FW222" s="385"/>
      <c r="FX222" s="385"/>
      <c r="FY222" s="385"/>
      <c r="FZ222" s="385"/>
      <c r="GA222" s="385"/>
      <c r="GB222" s="385"/>
      <c r="GC222" s="385"/>
      <c r="GD222" s="385"/>
      <c r="GE222" s="385"/>
      <c r="GF222" s="385"/>
      <c r="GG222" s="385"/>
      <c r="GH222" s="385"/>
      <c r="GI222" s="385"/>
      <c r="GJ222" s="385"/>
      <c r="GK222" s="385"/>
      <c r="GL222" s="385"/>
      <c r="GM222" s="385"/>
      <c r="GN222" s="386"/>
    </row>
    <row r="223" spans="1:196" ht="15.75" thickBot="1" x14ac:dyDescent="0.3">
      <c r="A223" s="210" t="s">
        <v>36</v>
      </c>
      <c r="B223" s="210"/>
      <c r="C223" s="303">
        <v>108.42</v>
      </c>
      <c r="D223" s="210">
        <v>1324.4</v>
      </c>
      <c r="E223" s="210">
        <v>116</v>
      </c>
      <c r="F223" s="210">
        <v>316.16000000000003</v>
      </c>
      <c r="G223" s="210">
        <v>28.38</v>
      </c>
      <c r="H223" s="301">
        <f>F223+G223</f>
        <v>344.54</v>
      </c>
      <c r="I223" s="210">
        <v>91.74</v>
      </c>
      <c r="J223" s="210">
        <v>11.83</v>
      </c>
      <c r="K223" s="302">
        <f t="shared" si="25"/>
        <v>2341.4700000000003</v>
      </c>
      <c r="L223" s="2">
        <f t="shared" si="26"/>
        <v>3706.1126673150006</v>
      </c>
      <c r="M223" s="210">
        <v>106.43</v>
      </c>
      <c r="N223" s="303">
        <v>877.89</v>
      </c>
      <c r="O223" s="284">
        <f t="shared" si="27"/>
        <v>984.31999999999994</v>
      </c>
      <c r="P223" s="366">
        <f t="shared" si="28"/>
        <v>994.84602278399996</v>
      </c>
      <c r="Q223" s="210"/>
      <c r="R223" s="9"/>
      <c r="S223" s="9"/>
      <c r="T223" s="9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384"/>
    </row>
    <row r="224" spans="1:196" s="267" customFormat="1" ht="15.75" thickBot="1" x14ac:dyDescent="0.3">
      <c r="A224" s="285"/>
      <c r="B224" s="286"/>
      <c r="C224" s="286">
        <f t="shared" ref="C224" si="33">SUM(C221:C223)</f>
        <v>326.2</v>
      </c>
      <c r="D224" s="286">
        <f>SUM(D221:D223)</f>
        <v>2648.8</v>
      </c>
      <c r="E224" s="286">
        <f>SUM(E221:E223)</f>
        <v>348</v>
      </c>
      <c r="F224" s="286"/>
      <c r="G224" s="286"/>
      <c r="H224" s="288">
        <f t="shared" ref="H224:N224" si="34">SUM(H221:H223)</f>
        <v>1070.3699999999999</v>
      </c>
      <c r="I224" s="286">
        <f t="shared" si="34"/>
        <v>296.18</v>
      </c>
      <c r="J224" s="286">
        <f t="shared" si="34"/>
        <v>40.159999999999997</v>
      </c>
      <c r="K224" s="289">
        <f t="shared" si="25"/>
        <v>4729.71</v>
      </c>
      <c r="L224" s="394">
        <f t="shared" si="26"/>
        <v>7486.2535687950003</v>
      </c>
      <c r="M224" s="286">
        <f t="shared" si="34"/>
        <v>151.37</v>
      </c>
      <c r="N224" s="286">
        <f t="shared" si="34"/>
        <v>2633.67</v>
      </c>
      <c r="O224" s="284">
        <f t="shared" si="27"/>
        <v>2785.04</v>
      </c>
      <c r="P224" s="395">
        <f t="shared" si="28"/>
        <v>2814.8223822479999</v>
      </c>
      <c r="Q224" s="286"/>
      <c r="R224" s="391"/>
      <c r="S224" s="391"/>
      <c r="T224" s="391"/>
      <c r="U224" s="390"/>
      <c r="V224" s="390"/>
      <c r="W224" s="390"/>
      <c r="X224" s="390"/>
      <c r="Y224" s="390"/>
      <c r="Z224" s="390"/>
      <c r="AA224" s="390"/>
      <c r="AB224" s="390"/>
      <c r="AC224" s="390"/>
      <c r="AD224" s="390"/>
      <c r="AE224" s="390"/>
      <c r="AF224" s="390"/>
      <c r="AG224" s="390"/>
      <c r="AH224" s="390"/>
      <c r="AI224" s="390"/>
      <c r="AJ224" s="390"/>
      <c r="AK224" s="390"/>
      <c r="AL224" s="390"/>
      <c r="AM224" s="390"/>
      <c r="AN224" s="390"/>
      <c r="AO224" s="390"/>
      <c r="AP224" s="390"/>
      <c r="AQ224" s="390"/>
      <c r="AR224" s="390"/>
      <c r="AS224" s="390"/>
      <c r="AT224" s="390"/>
      <c r="AU224" s="390"/>
      <c r="AV224" s="390"/>
      <c r="AW224" s="390"/>
      <c r="AX224" s="390"/>
      <c r="AY224" s="390"/>
      <c r="AZ224" s="390"/>
      <c r="BA224" s="390"/>
      <c r="BB224" s="390"/>
      <c r="BC224" s="390"/>
      <c r="BD224" s="390"/>
      <c r="BE224" s="390"/>
      <c r="BF224" s="390"/>
      <c r="BG224" s="390"/>
      <c r="BH224" s="390"/>
      <c r="BI224" s="390"/>
      <c r="BJ224" s="390"/>
      <c r="BK224" s="390"/>
      <c r="BL224" s="390"/>
      <c r="BM224" s="390"/>
      <c r="BN224" s="390"/>
      <c r="BO224" s="390"/>
      <c r="BP224" s="390"/>
      <c r="BQ224" s="390"/>
      <c r="BR224" s="390"/>
      <c r="BS224" s="390"/>
      <c r="BT224" s="390"/>
      <c r="BU224" s="390"/>
      <c r="BV224" s="390"/>
      <c r="BW224" s="390"/>
      <c r="BX224" s="390"/>
      <c r="BY224" s="390"/>
      <c r="BZ224" s="390"/>
      <c r="CA224" s="390"/>
      <c r="CB224" s="390"/>
      <c r="CC224" s="390"/>
      <c r="CD224" s="390"/>
      <c r="CE224" s="390"/>
      <c r="CF224" s="390"/>
      <c r="CG224" s="390"/>
      <c r="CH224" s="390"/>
      <c r="CI224" s="390"/>
      <c r="CJ224" s="390"/>
      <c r="CK224" s="390"/>
      <c r="CL224" s="390"/>
      <c r="CM224" s="390"/>
      <c r="CN224" s="390"/>
      <c r="CO224" s="390"/>
      <c r="CP224" s="390"/>
      <c r="CQ224" s="390"/>
      <c r="CR224" s="390"/>
      <c r="CS224" s="390"/>
      <c r="CT224" s="390"/>
      <c r="CU224" s="390"/>
      <c r="CV224" s="390"/>
      <c r="CW224" s="390"/>
      <c r="CX224" s="390"/>
      <c r="CY224" s="390"/>
      <c r="CZ224" s="390"/>
      <c r="DA224" s="390"/>
      <c r="DB224" s="390"/>
      <c r="DC224" s="390"/>
      <c r="DD224" s="390"/>
      <c r="DE224" s="390"/>
      <c r="DF224" s="390"/>
      <c r="DG224" s="390"/>
      <c r="DH224" s="390"/>
      <c r="GN224" s="245"/>
    </row>
    <row r="225" spans="1:196" x14ac:dyDescent="0.25">
      <c r="A225" s="193" t="s">
        <v>34</v>
      </c>
      <c r="B225" s="193">
        <v>56</v>
      </c>
      <c r="C225" s="193">
        <v>109.36</v>
      </c>
      <c r="D225" s="193">
        <v>952</v>
      </c>
      <c r="E225" s="193">
        <v>295.33999999999997</v>
      </c>
      <c r="F225" s="193">
        <v>438.63</v>
      </c>
      <c r="G225" s="193">
        <v>86.22</v>
      </c>
      <c r="H225" s="292">
        <f>F225+G225</f>
        <v>524.85</v>
      </c>
      <c r="I225" s="193">
        <v>520.52</v>
      </c>
      <c r="J225" s="193">
        <v>9.48</v>
      </c>
      <c r="K225" s="293">
        <f t="shared" si="25"/>
        <v>2936.4</v>
      </c>
      <c r="L225" s="2">
        <f t="shared" si="26"/>
        <v>4647.7764978000005</v>
      </c>
      <c r="M225" s="193">
        <v>32.299999999999997</v>
      </c>
      <c r="N225" s="193">
        <v>631.04</v>
      </c>
      <c r="O225" s="284">
        <f t="shared" si="27"/>
        <v>663.33999999999992</v>
      </c>
      <c r="P225" s="366">
        <f t="shared" si="28"/>
        <v>670.43355895799994</v>
      </c>
      <c r="Q225" s="193">
        <v>56</v>
      </c>
      <c r="R225" s="9"/>
      <c r="S225" s="9"/>
      <c r="T225" s="9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384"/>
    </row>
    <row r="226" spans="1:196" s="375" customFormat="1" x14ac:dyDescent="0.25">
      <c r="A226" s="371" t="s">
        <v>35</v>
      </c>
      <c r="B226" s="371"/>
      <c r="C226" s="369">
        <v>108.42</v>
      </c>
      <c r="D226" s="371">
        <v>0</v>
      </c>
      <c r="E226" s="371">
        <v>290.45999999999998</v>
      </c>
      <c r="F226" s="371">
        <v>399.19</v>
      </c>
      <c r="G226" s="371">
        <v>37.81</v>
      </c>
      <c r="H226" s="367">
        <f>F226+G226</f>
        <v>437</v>
      </c>
      <c r="I226" s="371">
        <v>520.52</v>
      </c>
      <c r="J226" s="371">
        <v>10.88</v>
      </c>
      <c r="K226" s="2">
        <f t="shared" si="25"/>
        <v>1804.28</v>
      </c>
      <c r="L226" s="2">
        <f t="shared" si="26"/>
        <v>2855.8405460600002</v>
      </c>
      <c r="M226" s="371">
        <v>0</v>
      </c>
      <c r="N226" s="369">
        <v>631.04</v>
      </c>
      <c r="O226" s="284">
        <f t="shared" si="27"/>
        <v>631.04</v>
      </c>
      <c r="P226" s="366">
        <f t="shared" si="28"/>
        <v>637.78815244800001</v>
      </c>
      <c r="Q226" s="371"/>
      <c r="R226" s="377"/>
      <c r="S226" s="377"/>
      <c r="T226" s="377"/>
      <c r="U226" s="385"/>
      <c r="V226" s="385"/>
      <c r="W226" s="385"/>
      <c r="X226" s="385"/>
      <c r="Y226" s="385"/>
      <c r="Z226" s="385"/>
      <c r="AA226" s="385"/>
      <c r="AB226" s="385"/>
      <c r="AC226" s="385"/>
      <c r="AD226" s="385"/>
      <c r="AE226" s="385"/>
      <c r="AF226" s="385"/>
      <c r="AG226" s="385"/>
      <c r="AH226" s="385"/>
      <c r="AI226" s="385"/>
      <c r="AJ226" s="385"/>
      <c r="AK226" s="385"/>
      <c r="AL226" s="385"/>
      <c r="AM226" s="385"/>
      <c r="AN226" s="385"/>
      <c r="AO226" s="385"/>
      <c r="AP226" s="385"/>
      <c r="AQ226" s="385"/>
      <c r="AR226" s="385"/>
      <c r="AS226" s="385"/>
      <c r="AT226" s="385"/>
      <c r="AU226" s="385"/>
      <c r="AV226" s="385"/>
      <c r="AW226" s="385"/>
      <c r="AX226" s="385"/>
      <c r="AY226" s="385"/>
      <c r="AZ226" s="385"/>
      <c r="BA226" s="385"/>
      <c r="BB226" s="385"/>
      <c r="BC226" s="385"/>
      <c r="BD226" s="385"/>
      <c r="BE226" s="385"/>
      <c r="BF226" s="385"/>
      <c r="BG226" s="385"/>
      <c r="BH226" s="385"/>
      <c r="BI226" s="385"/>
      <c r="BJ226" s="385"/>
      <c r="BK226" s="385"/>
      <c r="BL226" s="385"/>
      <c r="BM226" s="385"/>
      <c r="BN226" s="385"/>
      <c r="BO226" s="385"/>
      <c r="BP226" s="385"/>
      <c r="BQ226" s="385"/>
      <c r="BR226" s="385"/>
      <c r="BS226" s="385"/>
      <c r="BT226" s="385"/>
      <c r="BU226" s="385"/>
      <c r="BV226" s="385"/>
      <c r="BW226" s="385"/>
      <c r="BX226" s="385"/>
      <c r="BY226" s="385"/>
      <c r="BZ226" s="385"/>
      <c r="CA226" s="385"/>
      <c r="CB226" s="385"/>
      <c r="CC226" s="385"/>
      <c r="CD226" s="385"/>
      <c r="CE226" s="385"/>
      <c r="CF226" s="385"/>
      <c r="CG226" s="385"/>
      <c r="CH226" s="385"/>
      <c r="CI226" s="385"/>
      <c r="CJ226" s="385"/>
      <c r="CK226" s="385"/>
      <c r="CL226" s="385"/>
      <c r="CM226" s="385"/>
      <c r="CN226" s="385"/>
      <c r="CO226" s="385"/>
      <c r="CP226" s="385"/>
      <c r="CQ226" s="385"/>
      <c r="CR226" s="385"/>
      <c r="CS226" s="385"/>
      <c r="CT226" s="385"/>
      <c r="CU226" s="385"/>
      <c r="CV226" s="385"/>
      <c r="CW226" s="385"/>
      <c r="CX226" s="385"/>
      <c r="CY226" s="385"/>
      <c r="CZ226" s="385"/>
      <c r="DA226" s="385"/>
      <c r="DB226" s="385"/>
      <c r="DC226" s="385"/>
      <c r="DD226" s="385"/>
      <c r="DE226" s="385"/>
      <c r="DF226" s="385"/>
      <c r="DG226" s="385"/>
      <c r="DH226" s="385"/>
      <c r="DI226" s="385"/>
      <c r="DJ226" s="385"/>
      <c r="DK226" s="385"/>
      <c r="DL226" s="385"/>
      <c r="DM226" s="385"/>
      <c r="DN226" s="385"/>
      <c r="DO226" s="385"/>
      <c r="DP226" s="385"/>
      <c r="DQ226" s="385"/>
      <c r="DR226" s="385"/>
      <c r="DS226" s="385"/>
      <c r="DT226" s="385"/>
      <c r="DU226" s="385"/>
      <c r="DV226" s="385"/>
      <c r="DW226" s="385"/>
      <c r="DX226" s="385"/>
      <c r="DY226" s="385"/>
      <c r="DZ226" s="385"/>
      <c r="EA226" s="385"/>
      <c r="EB226" s="385"/>
      <c r="EC226" s="385"/>
      <c r="ED226" s="385"/>
      <c r="EE226" s="385"/>
      <c r="EF226" s="385"/>
      <c r="EG226" s="385"/>
      <c r="EH226" s="385"/>
      <c r="EI226" s="385"/>
      <c r="EJ226" s="385"/>
      <c r="EK226" s="385"/>
      <c r="EL226" s="385"/>
      <c r="EM226" s="385"/>
      <c r="EN226" s="385"/>
      <c r="EO226" s="385"/>
      <c r="EP226" s="385"/>
      <c r="EQ226" s="385"/>
      <c r="ER226" s="385"/>
      <c r="ES226" s="385"/>
      <c r="ET226" s="385"/>
      <c r="EU226" s="385"/>
      <c r="EV226" s="385"/>
      <c r="EW226" s="385"/>
      <c r="EX226" s="385"/>
      <c r="EY226" s="385"/>
      <c r="EZ226" s="385"/>
      <c r="FA226" s="385"/>
      <c r="FB226" s="385"/>
      <c r="FC226" s="385"/>
      <c r="FD226" s="385"/>
      <c r="FE226" s="385"/>
      <c r="FF226" s="385"/>
      <c r="FG226" s="385"/>
      <c r="FH226" s="385"/>
      <c r="FI226" s="385"/>
      <c r="FJ226" s="385"/>
      <c r="FK226" s="385"/>
      <c r="FL226" s="385"/>
      <c r="FM226" s="385"/>
      <c r="FN226" s="385"/>
      <c r="FO226" s="385"/>
      <c r="FP226" s="385"/>
      <c r="FQ226" s="385"/>
      <c r="FR226" s="385"/>
      <c r="FS226" s="385"/>
      <c r="FT226" s="385"/>
      <c r="FU226" s="385"/>
      <c r="FV226" s="385"/>
      <c r="FW226" s="385"/>
      <c r="FX226" s="385"/>
      <c r="FY226" s="385"/>
      <c r="FZ226" s="385"/>
      <c r="GA226" s="385"/>
      <c r="GB226" s="385"/>
      <c r="GC226" s="385"/>
      <c r="GD226" s="385"/>
      <c r="GE226" s="385"/>
      <c r="GF226" s="385"/>
      <c r="GG226" s="385"/>
      <c r="GH226" s="385"/>
      <c r="GI226" s="385"/>
      <c r="GJ226" s="385"/>
      <c r="GK226" s="385"/>
      <c r="GL226" s="385"/>
      <c r="GM226" s="385"/>
      <c r="GN226" s="386"/>
    </row>
    <row r="227" spans="1:196" ht="15.75" thickBot="1" x14ac:dyDescent="0.3">
      <c r="A227" s="210" t="s">
        <v>36</v>
      </c>
      <c r="B227" s="210"/>
      <c r="C227" s="303">
        <v>108.42</v>
      </c>
      <c r="D227" s="210">
        <v>952</v>
      </c>
      <c r="E227" s="210">
        <v>307.39999999999998</v>
      </c>
      <c r="F227" s="210">
        <v>399.15</v>
      </c>
      <c r="G227" s="210">
        <v>20.399999999999999</v>
      </c>
      <c r="H227" s="301">
        <f>F227+G227</f>
        <v>419.54999999999995</v>
      </c>
      <c r="I227" s="210">
        <v>520.52</v>
      </c>
      <c r="J227" s="210">
        <v>8.5</v>
      </c>
      <c r="K227" s="302">
        <f t="shared" si="25"/>
        <v>2735.94</v>
      </c>
      <c r="L227" s="2">
        <f t="shared" si="26"/>
        <v>4330.4855031300003</v>
      </c>
      <c r="M227" s="210">
        <v>76.5</v>
      </c>
      <c r="N227" s="303">
        <v>631.04</v>
      </c>
      <c r="O227" s="284">
        <f t="shared" si="27"/>
        <v>707.54</v>
      </c>
      <c r="P227" s="366">
        <f t="shared" si="28"/>
        <v>715.10622049799997</v>
      </c>
      <c r="Q227" s="210"/>
      <c r="R227" s="9"/>
      <c r="S227" s="9"/>
      <c r="T227" s="9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384"/>
    </row>
    <row r="228" spans="1:196" s="267" customFormat="1" ht="15.75" thickBot="1" x14ac:dyDescent="0.3">
      <c r="A228" s="285"/>
      <c r="B228" s="286"/>
      <c r="C228" s="286">
        <f t="shared" ref="C228" si="35">SUM(C225:C227)</f>
        <v>326.2</v>
      </c>
      <c r="D228" s="286">
        <f>SUM(D225:D227)</f>
        <v>1904</v>
      </c>
      <c r="E228" s="286">
        <f>SUM(E225:E227)</f>
        <v>893.19999999999993</v>
      </c>
      <c r="F228" s="286"/>
      <c r="G228" s="286"/>
      <c r="H228" s="288">
        <f t="shared" ref="H228:N228" si="36">SUM(H225:H227)</f>
        <v>1381.4</v>
      </c>
      <c r="I228" s="286">
        <f t="shared" si="36"/>
        <v>1561.56</v>
      </c>
      <c r="J228" s="286">
        <f t="shared" si="36"/>
        <v>28.86</v>
      </c>
      <c r="K228" s="289">
        <f t="shared" si="25"/>
        <v>6095.2199999999984</v>
      </c>
      <c r="L228" s="394">
        <f t="shared" si="26"/>
        <v>9647.6025966899979</v>
      </c>
      <c r="M228" s="286">
        <f t="shared" si="36"/>
        <v>108.8</v>
      </c>
      <c r="N228" s="286">
        <f t="shared" si="36"/>
        <v>1893.12</v>
      </c>
      <c r="O228" s="284">
        <f t="shared" si="27"/>
        <v>2001.9199999999998</v>
      </c>
      <c r="P228" s="395">
        <f t="shared" si="28"/>
        <v>2023.3279319039998</v>
      </c>
      <c r="Q228" s="286"/>
      <c r="R228" s="391"/>
      <c r="S228" s="391"/>
      <c r="T228" s="391"/>
      <c r="U228" s="390"/>
      <c r="V228" s="390"/>
      <c r="W228" s="390"/>
      <c r="X228" s="390"/>
      <c r="Y228" s="390"/>
      <c r="Z228" s="390"/>
      <c r="AA228" s="390"/>
      <c r="AB228" s="390"/>
      <c r="AC228" s="390"/>
      <c r="AD228" s="390"/>
      <c r="AE228" s="390"/>
      <c r="AF228" s="390"/>
      <c r="AG228" s="390"/>
      <c r="AH228" s="390"/>
      <c r="AI228" s="390"/>
      <c r="AJ228" s="390"/>
      <c r="AK228" s="390"/>
      <c r="AL228" s="390"/>
      <c r="AM228" s="390"/>
      <c r="AN228" s="390"/>
      <c r="AO228" s="390"/>
      <c r="AP228" s="390"/>
      <c r="AQ228" s="390"/>
      <c r="AR228" s="390"/>
      <c r="AS228" s="390"/>
      <c r="AT228" s="390"/>
      <c r="AU228" s="390"/>
      <c r="AV228" s="390"/>
      <c r="AW228" s="390"/>
      <c r="AX228" s="390"/>
      <c r="AY228" s="390"/>
      <c r="AZ228" s="390"/>
      <c r="BA228" s="390"/>
      <c r="BB228" s="390"/>
      <c r="BC228" s="390"/>
      <c r="BD228" s="390"/>
      <c r="BE228" s="390"/>
      <c r="BF228" s="390"/>
      <c r="BG228" s="390"/>
      <c r="BH228" s="390"/>
      <c r="BI228" s="390"/>
      <c r="BJ228" s="390"/>
      <c r="BK228" s="390"/>
      <c r="BL228" s="390"/>
      <c r="BM228" s="390"/>
      <c r="BN228" s="390"/>
      <c r="BO228" s="390"/>
      <c r="BP228" s="390"/>
      <c r="BQ228" s="390"/>
      <c r="BR228" s="390"/>
      <c r="BS228" s="390"/>
      <c r="BT228" s="390"/>
      <c r="BU228" s="390"/>
      <c r="BV228" s="390"/>
      <c r="BW228" s="390"/>
      <c r="BX228" s="390"/>
      <c r="BY228" s="390"/>
      <c r="BZ228" s="390"/>
      <c r="CA228" s="390"/>
      <c r="CB228" s="390"/>
      <c r="CC228" s="390"/>
      <c r="CD228" s="390"/>
      <c r="CE228" s="390"/>
      <c r="CF228" s="390"/>
      <c r="CG228" s="390"/>
      <c r="CH228" s="390"/>
      <c r="CI228" s="390"/>
      <c r="CJ228" s="390"/>
      <c r="CK228" s="390"/>
      <c r="CL228" s="390"/>
      <c r="CM228" s="390"/>
      <c r="CN228" s="390"/>
      <c r="CO228" s="390"/>
      <c r="CP228" s="390"/>
      <c r="CQ228" s="390"/>
      <c r="CR228" s="390"/>
      <c r="CS228" s="390"/>
      <c r="CT228" s="390"/>
      <c r="CU228" s="390"/>
      <c r="CV228" s="390"/>
      <c r="CW228" s="390"/>
      <c r="CX228" s="390"/>
      <c r="CY228" s="390"/>
      <c r="CZ228" s="390"/>
      <c r="DA228" s="390"/>
      <c r="DB228" s="390"/>
      <c r="DC228" s="390"/>
      <c r="DD228" s="390"/>
      <c r="DE228" s="390"/>
      <c r="DF228" s="390"/>
      <c r="DG228" s="390"/>
      <c r="DH228" s="390"/>
      <c r="GN228" s="245"/>
    </row>
    <row r="229" spans="1:196" x14ac:dyDescent="0.25">
      <c r="A229" s="193" t="s">
        <v>34</v>
      </c>
      <c r="B229" s="193">
        <v>57</v>
      </c>
      <c r="C229" s="193">
        <v>0</v>
      </c>
      <c r="D229" s="193">
        <v>868</v>
      </c>
      <c r="E229" s="193">
        <v>23.2</v>
      </c>
      <c r="F229" s="193">
        <v>35.57</v>
      </c>
      <c r="G229" s="193">
        <v>78.62</v>
      </c>
      <c r="H229" s="292">
        <f>F229+G229</f>
        <v>114.19</v>
      </c>
      <c r="I229" s="193">
        <v>0</v>
      </c>
      <c r="J229" s="193">
        <v>8.64</v>
      </c>
      <c r="K229" s="293">
        <f t="shared" si="25"/>
        <v>1128.2200000000003</v>
      </c>
      <c r="L229" s="2">
        <f t="shared" si="26"/>
        <v>1785.7629751900004</v>
      </c>
      <c r="M229" s="193">
        <v>29.45</v>
      </c>
      <c r="N229" s="193">
        <v>575.36</v>
      </c>
      <c r="O229" s="284">
        <f t="shared" si="27"/>
        <v>604.81000000000006</v>
      </c>
      <c r="P229" s="366">
        <f t="shared" si="28"/>
        <v>611.27765669700011</v>
      </c>
      <c r="Q229" s="193">
        <v>57</v>
      </c>
      <c r="R229" s="9"/>
      <c r="S229" s="9"/>
      <c r="T229" s="9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384"/>
    </row>
    <row r="230" spans="1:196" s="375" customFormat="1" x14ac:dyDescent="0.25">
      <c r="A230" s="371" t="s">
        <v>35</v>
      </c>
      <c r="B230" s="371"/>
      <c r="C230" s="369">
        <v>0</v>
      </c>
      <c r="D230" s="371">
        <v>0</v>
      </c>
      <c r="E230" s="371">
        <v>23.2</v>
      </c>
      <c r="F230" s="371">
        <v>130.41999999999999</v>
      </c>
      <c r="G230" s="371">
        <v>34.47</v>
      </c>
      <c r="H230" s="367">
        <f>F230+G230</f>
        <v>164.89</v>
      </c>
      <c r="I230" s="371">
        <v>0</v>
      </c>
      <c r="J230" s="371">
        <v>9.92</v>
      </c>
      <c r="K230" s="2">
        <f t="shared" si="25"/>
        <v>362.9</v>
      </c>
      <c r="L230" s="2">
        <f t="shared" si="26"/>
        <v>574.40338205</v>
      </c>
      <c r="M230" s="371">
        <v>0</v>
      </c>
      <c r="N230" s="369">
        <v>575.36</v>
      </c>
      <c r="O230" s="284">
        <f t="shared" si="27"/>
        <v>575.36</v>
      </c>
      <c r="P230" s="366">
        <f t="shared" si="28"/>
        <v>581.51272723199997</v>
      </c>
      <c r="Q230" s="371"/>
      <c r="R230" s="377"/>
      <c r="S230" s="377"/>
      <c r="T230" s="377"/>
      <c r="U230" s="385"/>
      <c r="V230" s="385"/>
      <c r="W230" s="385"/>
      <c r="X230" s="385"/>
      <c r="Y230" s="385"/>
      <c r="Z230" s="385"/>
      <c r="AA230" s="385"/>
      <c r="AB230" s="385"/>
      <c r="AC230" s="385"/>
      <c r="AD230" s="385"/>
      <c r="AE230" s="385"/>
      <c r="AF230" s="385"/>
      <c r="AG230" s="385"/>
      <c r="AH230" s="385"/>
      <c r="AI230" s="385"/>
      <c r="AJ230" s="385"/>
      <c r="AK230" s="385"/>
      <c r="AL230" s="385"/>
      <c r="AM230" s="385"/>
      <c r="AN230" s="385"/>
      <c r="AO230" s="385"/>
      <c r="AP230" s="385"/>
      <c r="AQ230" s="385"/>
      <c r="AR230" s="385"/>
      <c r="AS230" s="385"/>
      <c r="AT230" s="385"/>
      <c r="AU230" s="385"/>
      <c r="AV230" s="385"/>
      <c r="AW230" s="385"/>
      <c r="AX230" s="385"/>
      <c r="AY230" s="385"/>
      <c r="AZ230" s="385"/>
      <c r="BA230" s="385"/>
      <c r="BB230" s="385"/>
      <c r="BC230" s="385"/>
      <c r="BD230" s="385"/>
      <c r="BE230" s="385"/>
      <c r="BF230" s="385"/>
      <c r="BG230" s="385"/>
      <c r="BH230" s="385"/>
      <c r="BI230" s="385"/>
      <c r="BJ230" s="385"/>
      <c r="BK230" s="385"/>
      <c r="BL230" s="385"/>
      <c r="BM230" s="385"/>
      <c r="BN230" s="385"/>
      <c r="BO230" s="385"/>
      <c r="BP230" s="385"/>
      <c r="BQ230" s="385"/>
      <c r="BR230" s="385"/>
      <c r="BS230" s="385"/>
      <c r="BT230" s="385"/>
      <c r="BU230" s="385"/>
      <c r="BV230" s="385"/>
      <c r="BW230" s="385"/>
      <c r="BX230" s="385"/>
      <c r="BY230" s="385"/>
      <c r="BZ230" s="385"/>
      <c r="CA230" s="385"/>
      <c r="CB230" s="385"/>
      <c r="CC230" s="385"/>
      <c r="CD230" s="385"/>
      <c r="CE230" s="385"/>
      <c r="CF230" s="385"/>
      <c r="CG230" s="385"/>
      <c r="CH230" s="385"/>
      <c r="CI230" s="385"/>
      <c r="CJ230" s="385"/>
      <c r="CK230" s="385"/>
      <c r="CL230" s="385"/>
      <c r="CM230" s="385"/>
      <c r="CN230" s="385"/>
      <c r="CO230" s="385"/>
      <c r="CP230" s="385"/>
      <c r="CQ230" s="385"/>
      <c r="CR230" s="385"/>
      <c r="CS230" s="385"/>
      <c r="CT230" s="385"/>
      <c r="CU230" s="385"/>
      <c r="CV230" s="385"/>
      <c r="CW230" s="385"/>
      <c r="CX230" s="385"/>
      <c r="CY230" s="385"/>
      <c r="CZ230" s="385"/>
      <c r="DA230" s="385"/>
      <c r="DB230" s="385"/>
      <c r="DC230" s="385"/>
      <c r="DD230" s="385"/>
      <c r="DE230" s="385"/>
      <c r="DF230" s="385"/>
      <c r="DG230" s="385"/>
      <c r="DH230" s="385"/>
      <c r="DI230" s="385"/>
      <c r="DJ230" s="385"/>
      <c r="DK230" s="385"/>
      <c r="DL230" s="385"/>
      <c r="DM230" s="385"/>
      <c r="DN230" s="385"/>
      <c r="DO230" s="385"/>
      <c r="DP230" s="385"/>
      <c r="DQ230" s="385"/>
      <c r="DR230" s="385"/>
      <c r="DS230" s="385"/>
      <c r="DT230" s="385"/>
      <c r="DU230" s="385"/>
      <c r="DV230" s="385"/>
      <c r="DW230" s="385"/>
      <c r="DX230" s="385"/>
      <c r="DY230" s="385"/>
      <c r="DZ230" s="385"/>
      <c r="EA230" s="385"/>
      <c r="EB230" s="385"/>
      <c r="EC230" s="385"/>
      <c r="ED230" s="385"/>
      <c r="EE230" s="385"/>
      <c r="EF230" s="385"/>
      <c r="EG230" s="385"/>
      <c r="EH230" s="385"/>
      <c r="EI230" s="385"/>
      <c r="EJ230" s="385"/>
      <c r="EK230" s="385"/>
      <c r="EL230" s="385"/>
      <c r="EM230" s="385"/>
      <c r="EN230" s="385"/>
      <c r="EO230" s="385"/>
      <c r="EP230" s="385"/>
      <c r="EQ230" s="385"/>
      <c r="ER230" s="385"/>
      <c r="ES230" s="385"/>
      <c r="ET230" s="385"/>
      <c r="EU230" s="385"/>
      <c r="EV230" s="385"/>
      <c r="EW230" s="385"/>
      <c r="EX230" s="385"/>
      <c r="EY230" s="385"/>
      <c r="EZ230" s="385"/>
      <c r="FA230" s="385"/>
      <c r="FB230" s="385"/>
      <c r="FC230" s="385"/>
      <c r="FD230" s="385"/>
      <c r="FE230" s="385"/>
      <c r="FF230" s="385"/>
      <c r="FG230" s="385"/>
      <c r="FH230" s="385"/>
      <c r="FI230" s="385"/>
      <c r="FJ230" s="385"/>
      <c r="FK230" s="385"/>
      <c r="FL230" s="385"/>
      <c r="FM230" s="385"/>
      <c r="FN230" s="385"/>
      <c r="FO230" s="385"/>
      <c r="FP230" s="385"/>
      <c r="FQ230" s="385"/>
      <c r="FR230" s="385"/>
      <c r="FS230" s="385"/>
      <c r="FT230" s="385"/>
      <c r="FU230" s="385"/>
      <c r="FV230" s="385"/>
      <c r="FW230" s="385"/>
      <c r="FX230" s="385"/>
      <c r="FY230" s="385"/>
      <c r="FZ230" s="385"/>
      <c r="GA230" s="385"/>
      <c r="GB230" s="385"/>
      <c r="GC230" s="385"/>
      <c r="GD230" s="385"/>
      <c r="GE230" s="385"/>
      <c r="GF230" s="385"/>
      <c r="GG230" s="385"/>
      <c r="GH230" s="385"/>
      <c r="GI230" s="385"/>
      <c r="GJ230" s="385"/>
      <c r="GK230" s="385"/>
      <c r="GL230" s="385"/>
      <c r="GM230" s="385"/>
      <c r="GN230" s="386"/>
    </row>
    <row r="231" spans="1:196" ht="15.75" thickBot="1" x14ac:dyDescent="0.3">
      <c r="A231" s="210" t="s">
        <v>36</v>
      </c>
      <c r="B231" s="210"/>
      <c r="C231" s="303">
        <v>0</v>
      </c>
      <c r="D231" s="210">
        <v>868</v>
      </c>
      <c r="E231" s="210">
        <v>5.8</v>
      </c>
      <c r="F231" s="210">
        <v>51.38</v>
      </c>
      <c r="G231" s="210">
        <v>18.600000000000001</v>
      </c>
      <c r="H231" s="301">
        <f>F231+G231</f>
        <v>69.98</v>
      </c>
      <c r="I231" s="210">
        <v>0</v>
      </c>
      <c r="J231" s="210">
        <v>7.75</v>
      </c>
      <c r="K231" s="302">
        <f t="shared" si="25"/>
        <v>1021.51</v>
      </c>
      <c r="L231" s="2">
        <f t="shared" si="26"/>
        <v>1616.860839895</v>
      </c>
      <c r="M231" s="210">
        <v>69.75</v>
      </c>
      <c r="N231" s="303">
        <v>575.36</v>
      </c>
      <c r="O231" s="284">
        <f t="shared" si="27"/>
        <v>645.11</v>
      </c>
      <c r="P231" s="366">
        <f t="shared" si="28"/>
        <v>652.00861280700008</v>
      </c>
      <c r="Q231" s="210"/>
      <c r="R231" s="9"/>
      <c r="S231" s="9"/>
      <c r="T231" s="9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384"/>
    </row>
    <row r="232" spans="1:196" s="267" customFormat="1" ht="15.75" thickBot="1" x14ac:dyDescent="0.3">
      <c r="A232" s="285"/>
      <c r="B232" s="286"/>
      <c r="C232" s="286">
        <f t="shared" ref="C232" si="37">SUM(C229:C231)</f>
        <v>0</v>
      </c>
      <c r="D232" s="286">
        <f>SUM(D229:D231)</f>
        <v>1736</v>
      </c>
      <c r="E232" s="286">
        <f>SUM(E229:E231)</f>
        <v>52.199999999999996</v>
      </c>
      <c r="F232" s="286"/>
      <c r="G232" s="286"/>
      <c r="H232" s="288">
        <f t="shared" ref="H232:N232" si="38">SUM(H229:H231)</f>
        <v>349.06</v>
      </c>
      <c r="I232" s="286">
        <f t="shared" si="38"/>
        <v>0</v>
      </c>
      <c r="J232" s="286">
        <f t="shared" si="38"/>
        <v>26.310000000000002</v>
      </c>
      <c r="K232" s="289">
        <f t="shared" si="25"/>
        <v>2163.5700000000002</v>
      </c>
      <c r="L232" s="394">
        <f t="shared" si="26"/>
        <v>3424.5299677650005</v>
      </c>
      <c r="M232" s="286">
        <f t="shared" si="38"/>
        <v>99.2</v>
      </c>
      <c r="N232" s="286">
        <f t="shared" si="38"/>
        <v>1726.08</v>
      </c>
      <c r="O232" s="284">
        <f t="shared" si="27"/>
        <v>1825.28</v>
      </c>
      <c r="P232" s="395">
        <f t="shared" si="28"/>
        <v>1844.7989967359999</v>
      </c>
      <c r="Q232" s="286"/>
      <c r="R232" s="391"/>
      <c r="S232" s="391"/>
      <c r="T232" s="391"/>
      <c r="U232" s="390"/>
      <c r="V232" s="390"/>
      <c r="W232" s="390"/>
      <c r="X232" s="390"/>
      <c r="Y232" s="390"/>
      <c r="Z232" s="390"/>
      <c r="AA232" s="390"/>
      <c r="AB232" s="390"/>
      <c r="AC232" s="390"/>
      <c r="AD232" s="390"/>
      <c r="AE232" s="390"/>
      <c r="AF232" s="390"/>
      <c r="AG232" s="390"/>
      <c r="AH232" s="390"/>
      <c r="AI232" s="390"/>
      <c r="AJ232" s="390"/>
      <c r="AK232" s="390"/>
      <c r="AL232" s="390"/>
      <c r="AM232" s="390"/>
      <c r="AN232" s="390"/>
      <c r="AO232" s="390"/>
      <c r="AP232" s="390"/>
      <c r="AQ232" s="390"/>
      <c r="AR232" s="390"/>
      <c r="AS232" s="390"/>
      <c r="AT232" s="390"/>
      <c r="AU232" s="390"/>
      <c r="AV232" s="390"/>
      <c r="AW232" s="390"/>
      <c r="AX232" s="390"/>
      <c r="AY232" s="390"/>
      <c r="AZ232" s="390"/>
      <c r="BA232" s="390"/>
      <c r="BB232" s="390"/>
      <c r="BC232" s="390"/>
      <c r="BD232" s="390"/>
      <c r="BE232" s="390"/>
      <c r="BF232" s="390"/>
      <c r="BG232" s="390"/>
      <c r="BH232" s="390"/>
      <c r="BI232" s="390"/>
      <c r="BJ232" s="390"/>
      <c r="BK232" s="390"/>
      <c r="BL232" s="390"/>
      <c r="BM232" s="390"/>
      <c r="BN232" s="390"/>
      <c r="BO232" s="390"/>
      <c r="BP232" s="390"/>
      <c r="BQ232" s="390"/>
      <c r="BR232" s="390"/>
      <c r="BS232" s="390"/>
      <c r="BT232" s="390"/>
      <c r="BU232" s="390"/>
      <c r="BV232" s="390"/>
      <c r="BW232" s="390"/>
      <c r="BX232" s="390"/>
      <c r="BY232" s="390"/>
      <c r="BZ232" s="390"/>
      <c r="CA232" s="390"/>
      <c r="CB232" s="390"/>
      <c r="CC232" s="390"/>
      <c r="CD232" s="390"/>
      <c r="CE232" s="390"/>
      <c r="CF232" s="390"/>
      <c r="CG232" s="390"/>
      <c r="CH232" s="390"/>
      <c r="CI232" s="390"/>
      <c r="CJ232" s="390"/>
      <c r="CK232" s="390"/>
      <c r="CL232" s="390"/>
      <c r="CM232" s="390"/>
      <c r="CN232" s="390"/>
      <c r="CO232" s="390"/>
      <c r="CP232" s="390"/>
      <c r="CQ232" s="390"/>
      <c r="CR232" s="390"/>
      <c r="CS232" s="390"/>
      <c r="CT232" s="390"/>
      <c r="CU232" s="390"/>
      <c r="CV232" s="390"/>
      <c r="CW232" s="390"/>
      <c r="CX232" s="390"/>
      <c r="CY232" s="390"/>
      <c r="CZ232" s="390"/>
      <c r="DA232" s="390"/>
      <c r="DB232" s="390"/>
      <c r="DC232" s="390"/>
      <c r="DD232" s="390"/>
      <c r="DE232" s="390"/>
      <c r="DF232" s="390"/>
      <c r="DG232" s="390"/>
      <c r="DH232" s="390"/>
      <c r="GN232" s="245"/>
    </row>
    <row r="233" spans="1:196" x14ac:dyDescent="0.25">
      <c r="A233" s="193" t="s">
        <v>34</v>
      </c>
      <c r="B233" s="193">
        <v>58</v>
      </c>
      <c r="C233" s="193">
        <v>54.68</v>
      </c>
      <c r="D233" s="193">
        <v>890.4</v>
      </c>
      <c r="E233" s="193">
        <v>80.5</v>
      </c>
      <c r="F233" s="193">
        <v>89.17</v>
      </c>
      <c r="G233" s="193">
        <v>80.64</v>
      </c>
      <c r="H233" s="292">
        <f>F233+G233</f>
        <v>169.81</v>
      </c>
      <c r="I233" s="193">
        <v>134.29</v>
      </c>
      <c r="J233" s="193">
        <v>8.86</v>
      </c>
      <c r="K233" s="293">
        <f t="shared" si="25"/>
        <v>1508.35</v>
      </c>
      <c r="L233" s="2">
        <f t="shared" si="26"/>
        <v>2387.4382510749997</v>
      </c>
      <c r="M233" s="193">
        <v>30.21</v>
      </c>
      <c r="N233" s="193">
        <v>590.21</v>
      </c>
      <c r="O233" s="284">
        <f t="shared" si="27"/>
        <v>620.42000000000007</v>
      </c>
      <c r="P233" s="366">
        <f t="shared" si="28"/>
        <v>627.0545853540001</v>
      </c>
      <c r="Q233" s="193">
        <v>58</v>
      </c>
      <c r="R233" s="9"/>
      <c r="S233" s="9"/>
      <c r="T233" s="9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384"/>
    </row>
    <row r="234" spans="1:196" s="375" customFormat="1" x14ac:dyDescent="0.25">
      <c r="A234" s="371" t="s">
        <v>35</v>
      </c>
      <c r="B234" s="371"/>
      <c r="C234" s="369">
        <v>54.21</v>
      </c>
      <c r="D234" s="371">
        <v>0</v>
      </c>
      <c r="E234" s="371">
        <v>111.3</v>
      </c>
      <c r="F234" s="371">
        <v>117.95</v>
      </c>
      <c r="G234" s="371">
        <v>35.36</v>
      </c>
      <c r="H234" s="367">
        <f>F234+G234</f>
        <v>153.31</v>
      </c>
      <c r="I234" s="371">
        <v>110.61</v>
      </c>
      <c r="J234" s="371">
        <v>10.18</v>
      </c>
      <c r="K234" s="2">
        <f t="shared" si="25"/>
        <v>592.91999999999996</v>
      </c>
      <c r="L234" s="2">
        <f t="shared" si="26"/>
        <v>938.48237333999998</v>
      </c>
      <c r="M234" s="371">
        <v>0</v>
      </c>
      <c r="N234" s="369">
        <v>590.21</v>
      </c>
      <c r="O234" s="284">
        <f t="shared" si="27"/>
        <v>590.21</v>
      </c>
      <c r="P234" s="366">
        <f t="shared" si="28"/>
        <v>596.52152867700011</v>
      </c>
      <c r="Q234" s="371"/>
      <c r="R234" s="377"/>
      <c r="S234" s="377"/>
      <c r="T234" s="377"/>
      <c r="U234" s="385"/>
      <c r="V234" s="385"/>
      <c r="W234" s="385"/>
      <c r="X234" s="385"/>
      <c r="Y234" s="385"/>
      <c r="Z234" s="385"/>
      <c r="AA234" s="385"/>
      <c r="AB234" s="385"/>
      <c r="AC234" s="385"/>
      <c r="AD234" s="385"/>
      <c r="AE234" s="385"/>
      <c r="AF234" s="385"/>
      <c r="AG234" s="385"/>
      <c r="AH234" s="385"/>
      <c r="AI234" s="385"/>
      <c r="AJ234" s="385"/>
      <c r="AK234" s="385"/>
      <c r="AL234" s="385"/>
      <c r="AM234" s="385"/>
      <c r="AN234" s="385"/>
      <c r="AO234" s="385"/>
      <c r="AP234" s="385"/>
      <c r="AQ234" s="385"/>
      <c r="AR234" s="385"/>
      <c r="AS234" s="385"/>
      <c r="AT234" s="385"/>
      <c r="AU234" s="385"/>
      <c r="AV234" s="385"/>
      <c r="AW234" s="385"/>
      <c r="AX234" s="385"/>
      <c r="AY234" s="385"/>
      <c r="AZ234" s="385"/>
      <c r="BA234" s="385"/>
      <c r="BB234" s="385"/>
      <c r="BC234" s="385"/>
      <c r="BD234" s="385"/>
      <c r="BE234" s="385"/>
      <c r="BF234" s="385"/>
      <c r="BG234" s="385"/>
      <c r="BH234" s="385"/>
      <c r="BI234" s="385"/>
      <c r="BJ234" s="385"/>
      <c r="BK234" s="385"/>
      <c r="BL234" s="385"/>
      <c r="BM234" s="385"/>
      <c r="BN234" s="385"/>
      <c r="BO234" s="385"/>
      <c r="BP234" s="385"/>
      <c r="BQ234" s="385"/>
      <c r="BR234" s="385"/>
      <c r="BS234" s="385"/>
      <c r="BT234" s="385"/>
      <c r="BU234" s="385"/>
      <c r="BV234" s="385"/>
      <c r="BW234" s="385"/>
      <c r="BX234" s="385"/>
      <c r="BY234" s="385"/>
      <c r="BZ234" s="385"/>
      <c r="CA234" s="385"/>
      <c r="CB234" s="385"/>
      <c r="CC234" s="385"/>
      <c r="CD234" s="385"/>
      <c r="CE234" s="385"/>
      <c r="CF234" s="385"/>
      <c r="CG234" s="385"/>
      <c r="CH234" s="385"/>
      <c r="CI234" s="385"/>
      <c r="CJ234" s="385"/>
      <c r="CK234" s="385"/>
      <c r="CL234" s="385"/>
      <c r="CM234" s="385"/>
      <c r="CN234" s="385"/>
      <c r="CO234" s="385"/>
      <c r="CP234" s="385"/>
      <c r="CQ234" s="385"/>
      <c r="CR234" s="385"/>
      <c r="CS234" s="385"/>
      <c r="CT234" s="385"/>
      <c r="CU234" s="385"/>
      <c r="CV234" s="385"/>
      <c r="CW234" s="385"/>
      <c r="CX234" s="385"/>
      <c r="CY234" s="385"/>
      <c r="CZ234" s="385"/>
      <c r="DA234" s="385"/>
      <c r="DB234" s="385"/>
      <c r="DC234" s="385"/>
      <c r="DD234" s="385"/>
      <c r="DE234" s="385"/>
      <c r="DF234" s="385"/>
      <c r="DG234" s="385"/>
      <c r="DH234" s="385"/>
      <c r="DI234" s="385"/>
      <c r="DJ234" s="385"/>
      <c r="DK234" s="385"/>
      <c r="DL234" s="385"/>
      <c r="DM234" s="385"/>
      <c r="DN234" s="385"/>
      <c r="DO234" s="385"/>
      <c r="DP234" s="385"/>
      <c r="DQ234" s="385"/>
      <c r="DR234" s="385"/>
      <c r="DS234" s="385"/>
      <c r="DT234" s="385"/>
      <c r="DU234" s="385"/>
      <c r="DV234" s="385"/>
      <c r="DW234" s="385"/>
      <c r="DX234" s="385"/>
      <c r="DY234" s="385"/>
      <c r="DZ234" s="385"/>
      <c r="EA234" s="385"/>
      <c r="EB234" s="385"/>
      <c r="EC234" s="385"/>
      <c r="ED234" s="385"/>
      <c r="EE234" s="385"/>
      <c r="EF234" s="385"/>
      <c r="EG234" s="385"/>
      <c r="EH234" s="385"/>
      <c r="EI234" s="385"/>
      <c r="EJ234" s="385"/>
      <c r="EK234" s="385"/>
      <c r="EL234" s="385"/>
      <c r="EM234" s="385"/>
      <c r="EN234" s="385"/>
      <c r="EO234" s="385"/>
      <c r="EP234" s="385"/>
      <c r="EQ234" s="385"/>
      <c r="ER234" s="385"/>
      <c r="ES234" s="385"/>
      <c r="ET234" s="385"/>
      <c r="EU234" s="385"/>
      <c r="EV234" s="385"/>
      <c r="EW234" s="385"/>
      <c r="EX234" s="385"/>
      <c r="EY234" s="385"/>
      <c r="EZ234" s="385"/>
      <c r="FA234" s="385"/>
      <c r="FB234" s="385"/>
      <c r="FC234" s="385"/>
      <c r="FD234" s="385"/>
      <c r="FE234" s="385"/>
      <c r="FF234" s="385"/>
      <c r="FG234" s="385"/>
      <c r="FH234" s="385"/>
      <c r="FI234" s="385"/>
      <c r="FJ234" s="385"/>
      <c r="FK234" s="385"/>
      <c r="FL234" s="385"/>
      <c r="FM234" s="385"/>
      <c r="FN234" s="385"/>
      <c r="FO234" s="385"/>
      <c r="FP234" s="385"/>
      <c r="FQ234" s="385"/>
      <c r="FR234" s="385"/>
      <c r="FS234" s="385"/>
      <c r="FT234" s="385"/>
      <c r="FU234" s="385"/>
      <c r="FV234" s="385"/>
      <c r="FW234" s="385"/>
      <c r="FX234" s="385"/>
      <c r="FY234" s="385"/>
      <c r="FZ234" s="385"/>
      <c r="GA234" s="385"/>
      <c r="GB234" s="385"/>
      <c r="GC234" s="385"/>
      <c r="GD234" s="385"/>
      <c r="GE234" s="385"/>
      <c r="GF234" s="385"/>
      <c r="GG234" s="385"/>
      <c r="GH234" s="385"/>
      <c r="GI234" s="385"/>
      <c r="GJ234" s="385"/>
      <c r="GK234" s="385"/>
      <c r="GL234" s="385"/>
      <c r="GM234" s="385"/>
      <c r="GN234" s="386"/>
    </row>
    <row r="235" spans="1:196" ht="15.75" thickBot="1" x14ac:dyDescent="0.3">
      <c r="A235" s="210" t="s">
        <v>36</v>
      </c>
      <c r="B235" s="210"/>
      <c r="C235" s="303">
        <v>54.21</v>
      </c>
      <c r="D235" s="210">
        <v>890.4</v>
      </c>
      <c r="E235" s="210">
        <v>60.49</v>
      </c>
      <c r="F235" s="210">
        <v>65.13</v>
      </c>
      <c r="G235" s="210">
        <v>19.079999999999998</v>
      </c>
      <c r="H235" s="301">
        <f>F235+G235</f>
        <v>84.21</v>
      </c>
      <c r="I235" s="210">
        <v>89.38</v>
      </c>
      <c r="J235" s="210">
        <v>7.95</v>
      </c>
      <c r="K235" s="302">
        <f t="shared" si="25"/>
        <v>1270.8500000000001</v>
      </c>
      <c r="L235" s="2">
        <f t="shared" si="26"/>
        <v>2011.5198073250003</v>
      </c>
      <c r="M235" s="210">
        <v>71.55</v>
      </c>
      <c r="N235" s="303">
        <v>590.21</v>
      </c>
      <c r="O235" s="284">
        <f t="shared" si="27"/>
        <v>661.76</v>
      </c>
      <c r="P235" s="366">
        <f t="shared" si="28"/>
        <v>668.83666291200007</v>
      </c>
      <c r="Q235" s="210"/>
      <c r="R235" s="9"/>
      <c r="S235" s="9"/>
      <c r="T235" s="9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384"/>
    </row>
    <row r="236" spans="1:196" s="267" customFormat="1" ht="15.75" thickBot="1" x14ac:dyDescent="0.3">
      <c r="A236" s="285"/>
      <c r="B236" s="286"/>
      <c r="C236" s="286">
        <f t="shared" ref="C236" si="39">SUM(C233:C235)</f>
        <v>163.1</v>
      </c>
      <c r="D236" s="286">
        <f>SUM(D233:D235)</f>
        <v>1780.8</v>
      </c>
      <c r="E236" s="286">
        <f>SUM(E233:E235)</f>
        <v>252.29000000000002</v>
      </c>
      <c r="F236" s="286"/>
      <c r="G236" s="286"/>
      <c r="H236" s="288">
        <f t="shared" ref="H236:N236" si="40">SUM(H233:H235)</f>
        <v>407.33</v>
      </c>
      <c r="I236" s="286">
        <f t="shared" si="40"/>
        <v>334.28</v>
      </c>
      <c r="J236" s="286">
        <f t="shared" si="40"/>
        <v>26.99</v>
      </c>
      <c r="K236" s="289">
        <f t="shared" si="25"/>
        <v>2964.79</v>
      </c>
      <c r="L236" s="394">
        <f t="shared" si="26"/>
        <v>4692.7126014550004</v>
      </c>
      <c r="M236" s="286">
        <f t="shared" si="40"/>
        <v>101.75999999999999</v>
      </c>
      <c r="N236" s="286">
        <f t="shared" si="40"/>
        <v>1770.63</v>
      </c>
      <c r="O236" s="284">
        <f t="shared" si="27"/>
        <v>1872.39</v>
      </c>
      <c r="P236" s="395">
        <f t="shared" si="28"/>
        <v>1892.4127769430002</v>
      </c>
      <c r="Q236" s="286"/>
      <c r="R236" s="391"/>
      <c r="S236" s="391"/>
      <c r="T236" s="391"/>
      <c r="U236" s="390"/>
      <c r="V236" s="390"/>
      <c r="W236" s="390"/>
      <c r="X236" s="390"/>
      <c r="Y236" s="390"/>
      <c r="Z236" s="390"/>
      <c r="AA236" s="390"/>
      <c r="AB236" s="390"/>
      <c r="AC236" s="390"/>
      <c r="AD236" s="390"/>
      <c r="AE236" s="390"/>
      <c r="AF236" s="390"/>
      <c r="AG236" s="390"/>
      <c r="AH236" s="390"/>
      <c r="AI236" s="390"/>
      <c r="AJ236" s="390"/>
      <c r="AK236" s="390"/>
      <c r="AL236" s="390"/>
      <c r="AM236" s="390"/>
      <c r="AN236" s="390"/>
      <c r="AO236" s="390"/>
      <c r="AP236" s="390"/>
      <c r="AQ236" s="390"/>
      <c r="AR236" s="390"/>
      <c r="AS236" s="390"/>
      <c r="AT236" s="390"/>
      <c r="AU236" s="390"/>
      <c r="AV236" s="390"/>
      <c r="AW236" s="390"/>
      <c r="AX236" s="390"/>
      <c r="AY236" s="390"/>
      <c r="AZ236" s="390"/>
      <c r="BA236" s="390"/>
      <c r="BB236" s="390"/>
      <c r="BC236" s="390"/>
      <c r="BD236" s="390"/>
      <c r="BE236" s="390"/>
      <c r="BF236" s="390"/>
      <c r="BG236" s="390"/>
      <c r="BH236" s="390"/>
      <c r="BI236" s="390"/>
      <c r="BJ236" s="390"/>
      <c r="BK236" s="390"/>
      <c r="BL236" s="390"/>
      <c r="BM236" s="390"/>
      <c r="BN236" s="390"/>
      <c r="BO236" s="390"/>
      <c r="BP236" s="390"/>
      <c r="BQ236" s="390"/>
      <c r="BR236" s="390"/>
      <c r="BS236" s="390"/>
      <c r="BT236" s="390"/>
      <c r="BU236" s="390"/>
      <c r="BV236" s="390"/>
      <c r="BW236" s="390"/>
      <c r="BX236" s="390"/>
      <c r="BY236" s="390"/>
      <c r="BZ236" s="390"/>
      <c r="CA236" s="390"/>
      <c r="CB236" s="390"/>
      <c r="CC236" s="390"/>
      <c r="CD236" s="390"/>
      <c r="CE236" s="390"/>
      <c r="CF236" s="390"/>
      <c r="CG236" s="390"/>
      <c r="CH236" s="390"/>
      <c r="CI236" s="390"/>
      <c r="CJ236" s="390"/>
      <c r="CK236" s="390"/>
      <c r="CL236" s="390"/>
      <c r="CM236" s="390"/>
      <c r="CN236" s="390"/>
      <c r="CO236" s="390"/>
      <c r="CP236" s="390"/>
      <c r="CQ236" s="390"/>
      <c r="CR236" s="390"/>
      <c r="CS236" s="390"/>
      <c r="CT236" s="390"/>
      <c r="CU236" s="390"/>
      <c r="CV236" s="390"/>
      <c r="CW236" s="390"/>
      <c r="CX236" s="390"/>
      <c r="CY236" s="390"/>
      <c r="CZ236" s="390"/>
      <c r="DA236" s="390"/>
      <c r="DB236" s="390"/>
      <c r="DC236" s="390"/>
      <c r="DD236" s="390"/>
      <c r="DE236" s="390"/>
      <c r="DF236" s="390"/>
      <c r="DG236" s="390"/>
      <c r="DH236" s="390"/>
      <c r="GN236" s="245"/>
    </row>
    <row r="237" spans="1:196" x14ac:dyDescent="0.25">
      <c r="A237" s="193" t="s">
        <v>34</v>
      </c>
      <c r="B237" s="193">
        <v>59</v>
      </c>
      <c r="C237" s="193">
        <v>109.36</v>
      </c>
      <c r="D237" s="193">
        <v>1302</v>
      </c>
      <c r="E237" s="193">
        <v>156.6</v>
      </c>
      <c r="F237" s="193">
        <v>284.54000000000002</v>
      </c>
      <c r="G237" s="193">
        <v>117.92</v>
      </c>
      <c r="H237" s="292">
        <f>F237+G237</f>
        <v>402.46000000000004</v>
      </c>
      <c r="I237" s="193">
        <v>218.43</v>
      </c>
      <c r="J237" s="193">
        <v>12.96</v>
      </c>
      <c r="K237" s="293">
        <f t="shared" si="25"/>
        <v>2604.27</v>
      </c>
      <c r="L237" s="2">
        <f t="shared" si="26"/>
        <v>4122.0763179149999</v>
      </c>
      <c r="M237" s="193">
        <v>44.18</v>
      </c>
      <c r="N237" s="193">
        <v>863.04</v>
      </c>
      <c r="O237" s="284">
        <f t="shared" si="27"/>
        <v>907.21999999999991</v>
      </c>
      <c r="P237" s="366">
        <f t="shared" si="28"/>
        <v>916.92153851399996</v>
      </c>
      <c r="Q237" s="193">
        <v>59</v>
      </c>
      <c r="R237" s="9"/>
      <c r="S237" s="9"/>
      <c r="T237" s="9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384"/>
    </row>
    <row r="238" spans="1:196" s="375" customFormat="1" x14ac:dyDescent="0.25">
      <c r="A238" s="371" t="s">
        <v>35</v>
      </c>
      <c r="B238" s="371"/>
      <c r="C238" s="369">
        <v>108.42</v>
      </c>
      <c r="D238" s="371">
        <v>0</v>
      </c>
      <c r="E238" s="371">
        <v>232</v>
      </c>
      <c r="F238" s="371">
        <v>335.92</v>
      </c>
      <c r="G238" s="371">
        <v>51.71</v>
      </c>
      <c r="H238" s="367">
        <f>F238+G238</f>
        <v>387.63</v>
      </c>
      <c r="I238" s="371">
        <v>262.11</v>
      </c>
      <c r="J238" s="371">
        <v>14.88</v>
      </c>
      <c r="K238" s="2">
        <f t="shared" si="25"/>
        <v>1392.67</v>
      </c>
      <c r="L238" s="2">
        <f t="shared" si="26"/>
        <v>2204.338269715</v>
      </c>
      <c r="M238" s="371">
        <v>0</v>
      </c>
      <c r="N238" s="369">
        <v>863.04</v>
      </c>
      <c r="O238" s="284">
        <f t="shared" si="27"/>
        <v>863.04</v>
      </c>
      <c r="P238" s="366">
        <f t="shared" si="28"/>
        <v>872.26909084800002</v>
      </c>
      <c r="Q238" s="371"/>
      <c r="R238" s="377"/>
      <c r="S238" s="377"/>
      <c r="T238" s="377"/>
      <c r="U238" s="385"/>
      <c r="V238" s="385"/>
      <c r="W238" s="385"/>
      <c r="X238" s="385"/>
      <c r="Y238" s="385"/>
      <c r="Z238" s="385"/>
      <c r="AA238" s="385"/>
      <c r="AB238" s="385"/>
      <c r="AC238" s="385"/>
      <c r="AD238" s="385"/>
      <c r="AE238" s="385"/>
      <c r="AF238" s="385"/>
      <c r="AG238" s="385"/>
      <c r="AH238" s="385"/>
      <c r="AI238" s="385"/>
      <c r="AJ238" s="385"/>
      <c r="AK238" s="385"/>
      <c r="AL238" s="385"/>
      <c r="AM238" s="385"/>
      <c r="AN238" s="385"/>
      <c r="AO238" s="385"/>
      <c r="AP238" s="385"/>
      <c r="AQ238" s="385"/>
      <c r="AR238" s="385"/>
      <c r="AS238" s="385"/>
      <c r="AT238" s="385"/>
      <c r="AU238" s="385"/>
      <c r="AV238" s="385"/>
      <c r="AW238" s="385"/>
      <c r="AX238" s="385"/>
      <c r="AY238" s="385"/>
      <c r="AZ238" s="385"/>
      <c r="BA238" s="385"/>
      <c r="BB238" s="385"/>
      <c r="BC238" s="385"/>
      <c r="BD238" s="385"/>
      <c r="BE238" s="385"/>
      <c r="BF238" s="385"/>
      <c r="BG238" s="385"/>
      <c r="BH238" s="385"/>
      <c r="BI238" s="385"/>
      <c r="BJ238" s="385"/>
      <c r="BK238" s="385"/>
      <c r="BL238" s="385"/>
      <c r="BM238" s="385"/>
      <c r="BN238" s="385"/>
      <c r="BO238" s="385"/>
      <c r="BP238" s="385"/>
      <c r="BQ238" s="385"/>
      <c r="BR238" s="385"/>
      <c r="BS238" s="385"/>
      <c r="BT238" s="385"/>
      <c r="BU238" s="385"/>
      <c r="BV238" s="385"/>
      <c r="BW238" s="385"/>
      <c r="BX238" s="385"/>
      <c r="BY238" s="385"/>
      <c r="BZ238" s="385"/>
      <c r="CA238" s="385"/>
      <c r="CB238" s="385"/>
      <c r="CC238" s="385"/>
      <c r="CD238" s="385"/>
      <c r="CE238" s="385"/>
      <c r="CF238" s="385"/>
      <c r="CG238" s="385"/>
      <c r="CH238" s="385"/>
      <c r="CI238" s="385"/>
      <c r="CJ238" s="385"/>
      <c r="CK238" s="385"/>
      <c r="CL238" s="385"/>
      <c r="CM238" s="385"/>
      <c r="CN238" s="385"/>
      <c r="CO238" s="385"/>
      <c r="CP238" s="385"/>
      <c r="CQ238" s="385"/>
      <c r="CR238" s="385"/>
      <c r="CS238" s="385"/>
      <c r="CT238" s="385"/>
      <c r="CU238" s="385"/>
      <c r="CV238" s="385"/>
      <c r="CW238" s="385"/>
      <c r="CX238" s="385"/>
      <c r="CY238" s="385"/>
      <c r="CZ238" s="385"/>
      <c r="DA238" s="385"/>
      <c r="DB238" s="385"/>
      <c r="DC238" s="385"/>
      <c r="DD238" s="385"/>
      <c r="DE238" s="385"/>
      <c r="DF238" s="385"/>
      <c r="DG238" s="385"/>
      <c r="DH238" s="385"/>
      <c r="DI238" s="385"/>
      <c r="DJ238" s="385"/>
      <c r="DK238" s="385"/>
      <c r="DL238" s="385"/>
      <c r="DM238" s="385"/>
      <c r="DN238" s="385"/>
      <c r="DO238" s="385"/>
      <c r="DP238" s="385"/>
      <c r="DQ238" s="385"/>
      <c r="DR238" s="385"/>
      <c r="DS238" s="385"/>
      <c r="DT238" s="385"/>
      <c r="DU238" s="385"/>
      <c r="DV238" s="385"/>
      <c r="DW238" s="385"/>
      <c r="DX238" s="385"/>
      <c r="DY238" s="385"/>
      <c r="DZ238" s="385"/>
      <c r="EA238" s="385"/>
      <c r="EB238" s="385"/>
      <c r="EC238" s="385"/>
      <c r="ED238" s="385"/>
      <c r="EE238" s="385"/>
      <c r="EF238" s="385"/>
      <c r="EG238" s="385"/>
      <c r="EH238" s="385"/>
      <c r="EI238" s="385"/>
      <c r="EJ238" s="385"/>
      <c r="EK238" s="385"/>
      <c r="EL238" s="385"/>
      <c r="EM238" s="385"/>
      <c r="EN238" s="385"/>
      <c r="EO238" s="385"/>
      <c r="EP238" s="385"/>
      <c r="EQ238" s="385"/>
      <c r="ER238" s="385"/>
      <c r="ES238" s="385"/>
      <c r="ET238" s="385"/>
      <c r="EU238" s="385"/>
      <c r="EV238" s="385"/>
      <c r="EW238" s="385"/>
      <c r="EX238" s="385"/>
      <c r="EY238" s="385"/>
      <c r="EZ238" s="385"/>
      <c r="FA238" s="385"/>
      <c r="FB238" s="385"/>
      <c r="FC238" s="385"/>
      <c r="FD238" s="385"/>
      <c r="FE238" s="385"/>
      <c r="FF238" s="385"/>
      <c r="FG238" s="385"/>
      <c r="FH238" s="385"/>
      <c r="FI238" s="385"/>
      <c r="FJ238" s="385"/>
      <c r="FK238" s="385"/>
      <c r="FL238" s="385"/>
      <c r="FM238" s="385"/>
      <c r="FN238" s="385"/>
      <c r="FO238" s="385"/>
      <c r="FP238" s="385"/>
      <c r="FQ238" s="385"/>
      <c r="FR238" s="385"/>
      <c r="FS238" s="385"/>
      <c r="FT238" s="385"/>
      <c r="FU238" s="385"/>
      <c r="FV238" s="385"/>
      <c r="FW238" s="385"/>
      <c r="FX238" s="385"/>
      <c r="FY238" s="385"/>
      <c r="FZ238" s="385"/>
      <c r="GA238" s="385"/>
      <c r="GB238" s="385"/>
      <c r="GC238" s="385"/>
      <c r="GD238" s="385"/>
      <c r="GE238" s="385"/>
      <c r="GF238" s="385"/>
      <c r="GG238" s="385"/>
      <c r="GH238" s="385"/>
      <c r="GI238" s="385"/>
      <c r="GJ238" s="385"/>
      <c r="GK238" s="385"/>
      <c r="GL238" s="385"/>
      <c r="GM238" s="385"/>
      <c r="GN238" s="386"/>
    </row>
    <row r="239" spans="1:196" ht="15.75" thickBot="1" x14ac:dyDescent="0.3">
      <c r="A239" s="210" t="s">
        <v>36</v>
      </c>
      <c r="B239" s="210"/>
      <c r="C239" s="303">
        <v>108.42</v>
      </c>
      <c r="D239" s="210">
        <v>1302</v>
      </c>
      <c r="E239" s="210">
        <v>156.6</v>
      </c>
      <c r="F239" s="210">
        <v>264.77999999999997</v>
      </c>
      <c r="G239" s="210">
        <v>27.9</v>
      </c>
      <c r="H239" s="301">
        <f>F239+G239</f>
        <v>292.67999999999995</v>
      </c>
      <c r="I239" s="210">
        <v>218.43</v>
      </c>
      <c r="J239" s="210">
        <v>11.63</v>
      </c>
      <c r="K239" s="302">
        <f t="shared" si="25"/>
        <v>2382.44</v>
      </c>
      <c r="L239" s="2">
        <f t="shared" si="26"/>
        <v>3770.9605773799999</v>
      </c>
      <c r="M239" s="210">
        <v>104.63</v>
      </c>
      <c r="N239" s="303">
        <v>863.04</v>
      </c>
      <c r="O239" s="284">
        <f t="shared" si="27"/>
        <v>967.67</v>
      </c>
      <c r="P239" s="366">
        <f t="shared" si="28"/>
        <v>978.01797267899997</v>
      </c>
      <c r="Q239" s="210"/>
      <c r="R239" s="9"/>
      <c r="S239" s="9"/>
      <c r="T239" s="9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384"/>
    </row>
    <row r="240" spans="1:196" s="267" customFormat="1" ht="15.75" thickBot="1" x14ac:dyDescent="0.3">
      <c r="A240" s="285"/>
      <c r="B240" s="286"/>
      <c r="C240" s="286">
        <f t="shared" ref="C240" si="41">SUM(C237:C239)</f>
        <v>326.2</v>
      </c>
      <c r="D240" s="286">
        <f>SUM(D237:D239)</f>
        <v>2604</v>
      </c>
      <c r="E240" s="286">
        <f>SUM(E237:E239)</f>
        <v>545.20000000000005</v>
      </c>
      <c r="F240" s="286"/>
      <c r="G240" s="286"/>
      <c r="H240" s="288">
        <f t="shared" ref="H240:N240" si="42">SUM(H237:H239)</f>
        <v>1082.77</v>
      </c>
      <c r="I240" s="286">
        <f t="shared" si="42"/>
        <v>698.97</v>
      </c>
      <c r="J240" s="286">
        <f t="shared" si="42"/>
        <v>39.470000000000006</v>
      </c>
      <c r="K240" s="289">
        <f t="shared" si="25"/>
        <v>5296.6100000000006</v>
      </c>
      <c r="L240" s="394">
        <f t="shared" si="26"/>
        <v>8383.5511088450003</v>
      </c>
      <c r="M240" s="286">
        <f t="shared" si="42"/>
        <v>148.81</v>
      </c>
      <c r="N240" s="286">
        <f t="shared" si="42"/>
        <v>2589.12</v>
      </c>
      <c r="O240" s="284">
        <f t="shared" si="27"/>
        <v>2737.93</v>
      </c>
      <c r="P240" s="395">
        <f t="shared" si="28"/>
        <v>2767.2086020409997</v>
      </c>
      <c r="Q240" s="286"/>
      <c r="R240" s="391"/>
      <c r="S240" s="391"/>
      <c r="T240" s="391"/>
      <c r="U240" s="390"/>
      <c r="V240" s="390"/>
      <c r="W240" s="390"/>
      <c r="X240" s="390"/>
      <c r="Y240" s="390"/>
      <c r="Z240" s="390"/>
      <c r="AA240" s="390"/>
      <c r="AB240" s="390"/>
      <c r="AC240" s="390"/>
      <c r="AD240" s="390"/>
      <c r="AE240" s="390"/>
      <c r="AF240" s="390"/>
      <c r="AG240" s="390"/>
      <c r="AH240" s="390"/>
      <c r="AI240" s="390"/>
      <c r="AJ240" s="390"/>
      <c r="AK240" s="390"/>
      <c r="AL240" s="390"/>
      <c r="AM240" s="390"/>
      <c r="AN240" s="390"/>
      <c r="AO240" s="390"/>
      <c r="AP240" s="390"/>
      <c r="AQ240" s="390"/>
      <c r="AR240" s="390"/>
      <c r="AS240" s="390"/>
      <c r="AT240" s="390"/>
      <c r="AU240" s="390"/>
      <c r="AV240" s="390"/>
      <c r="AW240" s="390"/>
      <c r="AX240" s="390"/>
      <c r="AY240" s="390"/>
      <c r="AZ240" s="390"/>
      <c r="BA240" s="390"/>
      <c r="BB240" s="390"/>
      <c r="BC240" s="390"/>
      <c r="BD240" s="390"/>
      <c r="BE240" s="390"/>
      <c r="BF240" s="390"/>
      <c r="BG240" s="390"/>
      <c r="BH240" s="390"/>
      <c r="BI240" s="390"/>
      <c r="BJ240" s="390"/>
      <c r="BK240" s="390"/>
      <c r="BL240" s="390"/>
      <c r="BM240" s="390"/>
      <c r="BN240" s="390"/>
      <c r="BO240" s="390"/>
      <c r="BP240" s="390"/>
      <c r="BQ240" s="390"/>
      <c r="BR240" s="390"/>
      <c r="BS240" s="390"/>
      <c r="BT240" s="390"/>
      <c r="BU240" s="390"/>
      <c r="BV240" s="390"/>
      <c r="BW240" s="390"/>
      <c r="BX240" s="390"/>
      <c r="BY240" s="390"/>
      <c r="BZ240" s="390"/>
      <c r="CA240" s="390"/>
      <c r="CB240" s="390"/>
      <c r="CC240" s="390"/>
      <c r="CD240" s="390"/>
      <c r="CE240" s="390"/>
      <c r="CF240" s="390"/>
      <c r="CG240" s="390"/>
      <c r="CH240" s="390"/>
      <c r="CI240" s="390"/>
      <c r="CJ240" s="390"/>
      <c r="CK240" s="390"/>
      <c r="CL240" s="390"/>
      <c r="CM240" s="390"/>
      <c r="CN240" s="390"/>
      <c r="CO240" s="390"/>
      <c r="CP240" s="390"/>
      <c r="CQ240" s="390"/>
      <c r="CR240" s="390"/>
      <c r="CS240" s="390"/>
      <c r="CT240" s="390"/>
      <c r="CU240" s="390"/>
      <c r="CV240" s="390"/>
      <c r="CW240" s="390"/>
      <c r="CX240" s="390"/>
      <c r="CY240" s="390"/>
      <c r="CZ240" s="390"/>
      <c r="DA240" s="390"/>
      <c r="DB240" s="390"/>
      <c r="DC240" s="390"/>
      <c r="DD240" s="390"/>
      <c r="DE240" s="390"/>
      <c r="DF240" s="390"/>
      <c r="DG240" s="390"/>
      <c r="DH240" s="390"/>
      <c r="GN240" s="245"/>
    </row>
    <row r="241" spans="1:196" x14ac:dyDescent="0.25">
      <c r="A241" s="193" t="s">
        <v>34</v>
      </c>
      <c r="B241" s="193">
        <v>60</v>
      </c>
      <c r="C241" s="193">
        <v>0</v>
      </c>
      <c r="D241" s="193">
        <v>966</v>
      </c>
      <c r="E241" s="193">
        <v>0</v>
      </c>
      <c r="F241" s="193">
        <v>0</v>
      </c>
      <c r="G241" s="193">
        <v>87.49</v>
      </c>
      <c r="H241" s="292">
        <f>F241+G241</f>
        <v>87.49</v>
      </c>
      <c r="I241" s="193">
        <v>0</v>
      </c>
      <c r="J241" s="193">
        <v>9.6199999999999992</v>
      </c>
      <c r="K241" s="293">
        <f t="shared" si="25"/>
        <v>1150.5999999999999</v>
      </c>
      <c r="L241" s="2">
        <f t="shared" si="26"/>
        <v>1821.1863636999999</v>
      </c>
      <c r="M241" s="193">
        <v>32.78</v>
      </c>
      <c r="N241" s="193">
        <v>640.32000000000005</v>
      </c>
      <c r="O241" s="284">
        <f t="shared" si="27"/>
        <v>673.1</v>
      </c>
      <c r="P241" s="366">
        <f t="shared" si="28"/>
        <v>680.29792946999999</v>
      </c>
      <c r="Q241" s="193">
        <v>60</v>
      </c>
      <c r="R241" s="9"/>
      <c r="S241" s="9"/>
      <c r="T241" s="9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384"/>
    </row>
    <row r="242" spans="1:196" s="375" customFormat="1" x14ac:dyDescent="0.25">
      <c r="A242" s="371" t="s">
        <v>35</v>
      </c>
      <c r="B242" s="371"/>
      <c r="C242" s="369">
        <v>0</v>
      </c>
      <c r="D242" s="371">
        <v>0</v>
      </c>
      <c r="E242" s="371">
        <v>34.799999999999997</v>
      </c>
      <c r="F242" s="371">
        <v>47.42</v>
      </c>
      <c r="G242" s="371">
        <v>38.36</v>
      </c>
      <c r="H242" s="367">
        <f>F242+G242</f>
        <v>85.78</v>
      </c>
      <c r="I242" s="371">
        <v>0</v>
      </c>
      <c r="J242" s="371">
        <v>11.04</v>
      </c>
      <c r="K242" s="2">
        <f t="shared" si="25"/>
        <v>217.4</v>
      </c>
      <c r="L242" s="2">
        <f t="shared" si="26"/>
        <v>344.10387230000003</v>
      </c>
      <c r="M242" s="371">
        <v>0</v>
      </c>
      <c r="N242" s="369">
        <v>640.32000000000005</v>
      </c>
      <c r="O242" s="284">
        <f t="shared" si="27"/>
        <v>640.32000000000005</v>
      </c>
      <c r="P242" s="366">
        <f t="shared" si="28"/>
        <v>647.16738998400012</v>
      </c>
      <c r="Q242" s="371"/>
      <c r="R242" s="377"/>
      <c r="S242" s="377"/>
      <c r="T242" s="377"/>
      <c r="U242" s="385"/>
      <c r="V242" s="385"/>
      <c r="W242" s="385"/>
      <c r="X242" s="385"/>
      <c r="Y242" s="385"/>
      <c r="Z242" s="385"/>
      <c r="AA242" s="385"/>
      <c r="AB242" s="385"/>
      <c r="AC242" s="385"/>
      <c r="AD242" s="385"/>
      <c r="AE242" s="385"/>
      <c r="AF242" s="385"/>
      <c r="AG242" s="385"/>
      <c r="AH242" s="385"/>
      <c r="AI242" s="385"/>
      <c r="AJ242" s="385"/>
      <c r="AK242" s="385"/>
      <c r="AL242" s="385"/>
      <c r="AM242" s="385"/>
      <c r="AN242" s="385"/>
      <c r="AO242" s="385"/>
      <c r="AP242" s="385"/>
      <c r="AQ242" s="385"/>
      <c r="AR242" s="385"/>
      <c r="AS242" s="385"/>
      <c r="AT242" s="385"/>
      <c r="AU242" s="385"/>
      <c r="AV242" s="385"/>
      <c r="AW242" s="385"/>
      <c r="AX242" s="385"/>
      <c r="AY242" s="385"/>
      <c r="AZ242" s="385"/>
      <c r="BA242" s="385"/>
      <c r="BB242" s="385"/>
      <c r="BC242" s="385"/>
      <c r="BD242" s="385"/>
      <c r="BE242" s="385"/>
      <c r="BF242" s="385"/>
      <c r="BG242" s="385"/>
      <c r="BH242" s="385"/>
      <c r="BI242" s="385"/>
      <c r="BJ242" s="385"/>
      <c r="BK242" s="385"/>
      <c r="BL242" s="385"/>
      <c r="BM242" s="385"/>
      <c r="BN242" s="385"/>
      <c r="BO242" s="385"/>
      <c r="BP242" s="385"/>
      <c r="BQ242" s="385"/>
      <c r="BR242" s="385"/>
      <c r="BS242" s="385"/>
      <c r="BT242" s="385"/>
      <c r="BU242" s="385"/>
      <c r="BV242" s="385"/>
      <c r="BW242" s="385"/>
      <c r="BX242" s="385"/>
      <c r="BY242" s="385"/>
      <c r="BZ242" s="385"/>
      <c r="CA242" s="385"/>
      <c r="CB242" s="385"/>
      <c r="CC242" s="385"/>
      <c r="CD242" s="385"/>
      <c r="CE242" s="385"/>
      <c r="CF242" s="385"/>
      <c r="CG242" s="385"/>
      <c r="CH242" s="385"/>
      <c r="CI242" s="385"/>
      <c r="CJ242" s="385"/>
      <c r="CK242" s="385"/>
      <c r="CL242" s="385"/>
      <c r="CM242" s="385"/>
      <c r="CN242" s="385"/>
      <c r="CO242" s="385"/>
      <c r="CP242" s="385"/>
      <c r="CQ242" s="385"/>
      <c r="CR242" s="385"/>
      <c r="CS242" s="385"/>
      <c r="CT242" s="385"/>
      <c r="CU242" s="385"/>
      <c r="CV242" s="385"/>
      <c r="CW242" s="385"/>
      <c r="CX242" s="385"/>
      <c r="CY242" s="385"/>
      <c r="CZ242" s="385"/>
      <c r="DA242" s="385"/>
      <c r="DB242" s="385"/>
      <c r="DC242" s="385"/>
      <c r="DD242" s="385"/>
      <c r="DE242" s="385"/>
      <c r="DF242" s="385"/>
      <c r="DG242" s="385"/>
      <c r="DH242" s="385"/>
      <c r="DI242" s="385"/>
      <c r="DJ242" s="385"/>
      <c r="DK242" s="385"/>
      <c r="DL242" s="385"/>
      <c r="DM242" s="385"/>
      <c r="DN242" s="385"/>
      <c r="DO242" s="385"/>
      <c r="DP242" s="385"/>
      <c r="DQ242" s="385"/>
      <c r="DR242" s="385"/>
      <c r="DS242" s="385"/>
      <c r="DT242" s="385"/>
      <c r="DU242" s="385"/>
      <c r="DV242" s="385"/>
      <c r="DW242" s="385"/>
      <c r="DX242" s="385"/>
      <c r="DY242" s="385"/>
      <c r="DZ242" s="385"/>
      <c r="EA242" s="385"/>
      <c r="EB242" s="385"/>
      <c r="EC242" s="385"/>
      <c r="ED242" s="385"/>
      <c r="EE242" s="385"/>
      <c r="EF242" s="385"/>
      <c r="EG242" s="385"/>
      <c r="EH242" s="385"/>
      <c r="EI242" s="385"/>
      <c r="EJ242" s="385"/>
      <c r="EK242" s="385"/>
      <c r="EL242" s="385"/>
      <c r="EM242" s="385"/>
      <c r="EN242" s="385"/>
      <c r="EO242" s="385"/>
      <c r="EP242" s="385"/>
      <c r="EQ242" s="385"/>
      <c r="ER242" s="385"/>
      <c r="ES242" s="385"/>
      <c r="ET242" s="385"/>
      <c r="EU242" s="385"/>
      <c r="EV242" s="385"/>
      <c r="EW242" s="385"/>
      <c r="EX242" s="385"/>
      <c r="EY242" s="385"/>
      <c r="EZ242" s="385"/>
      <c r="FA242" s="385"/>
      <c r="FB242" s="385"/>
      <c r="FC242" s="385"/>
      <c r="FD242" s="385"/>
      <c r="FE242" s="385"/>
      <c r="FF242" s="385"/>
      <c r="FG242" s="385"/>
      <c r="FH242" s="385"/>
      <c r="FI242" s="385"/>
      <c r="FJ242" s="385"/>
      <c r="FK242" s="385"/>
      <c r="FL242" s="385"/>
      <c r="FM242" s="385"/>
      <c r="FN242" s="385"/>
      <c r="FO242" s="385"/>
      <c r="FP242" s="385"/>
      <c r="FQ242" s="385"/>
      <c r="FR242" s="385"/>
      <c r="FS242" s="385"/>
      <c r="FT242" s="385"/>
      <c r="FU242" s="385"/>
      <c r="FV242" s="385"/>
      <c r="FW242" s="385"/>
      <c r="FX242" s="385"/>
      <c r="FY242" s="385"/>
      <c r="FZ242" s="385"/>
      <c r="GA242" s="385"/>
      <c r="GB242" s="385"/>
      <c r="GC242" s="385"/>
      <c r="GD242" s="385"/>
      <c r="GE242" s="385"/>
      <c r="GF242" s="385"/>
      <c r="GG242" s="385"/>
      <c r="GH242" s="385"/>
      <c r="GI242" s="385"/>
      <c r="GJ242" s="385"/>
      <c r="GK242" s="385"/>
      <c r="GL242" s="385"/>
      <c r="GM242" s="385"/>
      <c r="GN242" s="386"/>
    </row>
    <row r="243" spans="1:196" ht="15.75" thickBot="1" x14ac:dyDescent="0.3">
      <c r="A243" s="210" t="s">
        <v>36</v>
      </c>
      <c r="B243" s="210"/>
      <c r="C243" s="303">
        <v>108.42</v>
      </c>
      <c r="D243" s="210">
        <v>966</v>
      </c>
      <c r="E243" s="210">
        <v>187.28</v>
      </c>
      <c r="F243" s="210">
        <v>566.20000000000005</v>
      </c>
      <c r="G243" s="210">
        <v>20.7</v>
      </c>
      <c r="H243" s="301">
        <f>F243+G243</f>
        <v>586.90000000000009</v>
      </c>
      <c r="I243" s="210">
        <v>520.52</v>
      </c>
      <c r="J243" s="210">
        <v>8.6300000000000008</v>
      </c>
      <c r="K243" s="302">
        <f t="shared" si="25"/>
        <v>2964.65</v>
      </c>
      <c r="L243" s="2">
        <f t="shared" si="26"/>
        <v>4692.4910074250001</v>
      </c>
      <c r="M243" s="210">
        <v>77.63</v>
      </c>
      <c r="N243" s="303">
        <v>640.32000000000005</v>
      </c>
      <c r="O243" s="284">
        <f t="shared" si="27"/>
        <v>717.95</v>
      </c>
      <c r="P243" s="366">
        <f t="shared" si="28"/>
        <v>725.62754191500005</v>
      </c>
      <c r="Q243" s="210"/>
      <c r="R243" s="9"/>
      <c r="S243" s="9"/>
      <c r="T243" s="9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384"/>
    </row>
    <row r="244" spans="1:196" s="267" customFormat="1" ht="15.75" thickBot="1" x14ac:dyDescent="0.3">
      <c r="A244" s="285"/>
      <c r="B244" s="286"/>
      <c r="C244" s="286">
        <f t="shared" ref="C244" si="43">SUM(C241:C243)</f>
        <v>108.42</v>
      </c>
      <c r="D244" s="286">
        <f>SUM(D241:D243)</f>
        <v>1932</v>
      </c>
      <c r="E244" s="286">
        <f>SUM(E241:E243)</f>
        <v>222.07999999999998</v>
      </c>
      <c r="F244" s="286"/>
      <c r="G244" s="286"/>
      <c r="H244" s="288">
        <f t="shared" ref="H244:N244" si="44">SUM(H241:H243)</f>
        <v>760.17000000000007</v>
      </c>
      <c r="I244" s="286">
        <f t="shared" si="44"/>
        <v>520.52</v>
      </c>
      <c r="J244" s="286">
        <f t="shared" si="44"/>
        <v>29.29</v>
      </c>
      <c r="K244" s="289">
        <f t="shared" si="25"/>
        <v>3572.48</v>
      </c>
      <c r="L244" s="394">
        <f t="shared" si="26"/>
        <v>5654.5731449599998</v>
      </c>
      <c r="M244" s="286">
        <f t="shared" si="44"/>
        <v>110.41</v>
      </c>
      <c r="N244" s="286">
        <f t="shared" si="44"/>
        <v>1920.96</v>
      </c>
      <c r="O244" s="284">
        <f t="shared" si="27"/>
        <v>2031.3700000000001</v>
      </c>
      <c r="P244" s="395">
        <f t="shared" si="28"/>
        <v>2053.0928613690003</v>
      </c>
      <c r="Q244" s="286"/>
      <c r="R244" s="391"/>
      <c r="S244" s="391"/>
      <c r="T244" s="391"/>
      <c r="U244" s="390"/>
      <c r="V244" s="390"/>
      <c r="W244" s="390"/>
      <c r="X244" s="390"/>
      <c r="Y244" s="390"/>
      <c r="Z244" s="390"/>
      <c r="AA244" s="390"/>
      <c r="AB244" s="390"/>
      <c r="AC244" s="390"/>
      <c r="AD244" s="390"/>
      <c r="AE244" s="390"/>
      <c r="AF244" s="390"/>
      <c r="AG244" s="390"/>
      <c r="AH244" s="390"/>
      <c r="AI244" s="390"/>
      <c r="AJ244" s="390"/>
      <c r="AK244" s="390"/>
      <c r="AL244" s="390"/>
      <c r="AM244" s="390"/>
      <c r="AN244" s="390"/>
      <c r="AO244" s="390"/>
      <c r="AP244" s="390"/>
      <c r="AQ244" s="390"/>
      <c r="AR244" s="390"/>
      <c r="AS244" s="390"/>
      <c r="AT244" s="390"/>
      <c r="AU244" s="390"/>
      <c r="AV244" s="390"/>
      <c r="AW244" s="390"/>
      <c r="AX244" s="390"/>
      <c r="AY244" s="390"/>
      <c r="AZ244" s="390"/>
      <c r="BA244" s="390"/>
      <c r="BB244" s="390"/>
      <c r="BC244" s="390"/>
      <c r="BD244" s="390"/>
      <c r="BE244" s="390"/>
      <c r="BF244" s="390"/>
      <c r="BG244" s="390"/>
      <c r="BH244" s="390"/>
      <c r="BI244" s="390"/>
      <c r="BJ244" s="390"/>
      <c r="BK244" s="390"/>
      <c r="BL244" s="390"/>
      <c r="BM244" s="390"/>
      <c r="BN244" s="390"/>
      <c r="BO244" s="390"/>
      <c r="BP244" s="390"/>
      <c r="BQ244" s="390"/>
      <c r="BR244" s="390"/>
      <c r="BS244" s="390"/>
      <c r="BT244" s="390"/>
      <c r="BU244" s="390"/>
      <c r="BV244" s="390"/>
      <c r="BW244" s="390"/>
      <c r="BX244" s="390"/>
      <c r="BY244" s="390"/>
      <c r="BZ244" s="390"/>
      <c r="CA244" s="390"/>
      <c r="CB244" s="390"/>
      <c r="CC244" s="390"/>
      <c r="CD244" s="390"/>
      <c r="CE244" s="390"/>
      <c r="CF244" s="390"/>
      <c r="CG244" s="390"/>
      <c r="CH244" s="390"/>
      <c r="CI244" s="390"/>
      <c r="CJ244" s="390"/>
      <c r="CK244" s="390"/>
      <c r="CL244" s="390"/>
      <c r="CM244" s="390"/>
      <c r="CN244" s="390"/>
      <c r="CO244" s="390"/>
      <c r="CP244" s="390"/>
      <c r="CQ244" s="390"/>
      <c r="CR244" s="390"/>
      <c r="CS244" s="390"/>
      <c r="CT244" s="390"/>
      <c r="CU244" s="390"/>
      <c r="CV244" s="390"/>
      <c r="CW244" s="390"/>
      <c r="CX244" s="390"/>
      <c r="CY244" s="390"/>
      <c r="CZ244" s="390"/>
      <c r="DA244" s="390"/>
      <c r="DB244" s="390"/>
      <c r="DC244" s="390"/>
      <c r="DD244" s="390"/>
      <c r="DE244" s="390"/>
      <c r="DF244" s="390"/>
      <c r="DG244" s="390"/>
      <c r="DH244" s="390"/>
      <c r="GN244" s="245"/>
    </row>
    <row r="245" spans="1:196" x14ac:dyDescent="0.25">
      <c r="A245" s="193" t="s">
        <v>34</v>
      </c>
      <c r="B245" s="193">
        <v>61</v>
      </c>
      <c r="C245" s="193">
        <v>54.68</v>
      </c>
      <c r="D245" s="193">
        <v>879.2</v>
      </c>
      <c r="E245" s="193">
        <v>55.45</v>
      </c>
      <c r="F245" s="193">
        <v>37.78</v>
      </c>
      <c r="G245" s="193">
        <v>79.63</v>
      </c>
      <c r="H245" s="292">
        <f>F245+G245</f>
        <v>117.41</v>
      </c>
      <c r="I245" s="193">
        <v>260.26</v>
      </c>
      <c r="J245" s="193">
        <v>8.75</v>
      </c>
      <c r="K245" s="293">
        <f t="shared" si="25"/>
        <v>1493.1600000000003</v>
      </c>
      <c r="L245" s="2">
        <f t="shared" si="26"/>
        <v>2363.3952988200003</v>
      </c>
      <c r="M245" s="193">
        <v>29.83</v>
      </c>
      <c r="N245" s="193">
        <v>582.78</v>
      </c>
      <c r="O245" s="284">
        <f t="shared" si="27"/>
        <v>612.61</v>
      </c>
      <c r="P245" s="366">
        <f t="shared" si="28"/>
        <v>619.16106755700002</v>
      </c>
      <c r="Q245" s="193">
        <v>61</v>
      </c>
      <c r="R245" s="9"/>
      <c r="S245" s="9"/>
      <c r="T245" s="9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384"/>
    </row>
    <row r="246" spans="1:196" s="375" customFormat="1" x14ac:dyDescent="0.25">
      <c r="A246" s="371" t="s">
        <v>35</v>
      </c>
      <c r="B246" s="371"/>
      <c r="C246" s="369">
        <v>54.21</v>
      </c>
      <c r="D246" s="371">
        <v>0</v>
      </c>
      <c r="E246" s="371">
        <v>60.55</v>
      </c>
      <c r="F246" s="371">
        <v>41.26</v>
      </c>
      <c r="G246" s="371">
        <v>34.92</v>
      </c>
      <c r="H246" s="367">
        <f>F246+G246</f>
        <v>76.180000000000007</v>
      </c>
      <c r="I246" s="371">
        <v>260.26</v>
      </c>
      <c r="J246" s="371">
        <v>10.050000000000001</v>
      </c>
      <c r="K246" s="2">
        <f t="shared" si="25"/>
        <v>537.42999999999995</v>
      </c>
      <c r="L246" s="2">
        <f t="shared" si="26"/>
        <v>850.6519967349999</v>
      </c>
      <c r="M246" s="371">
        <v>0</v>
      </c>
      <c r="N246" s="369">
        <v>582.78</v>
      </c>
      <c r="O246" s="284">
        <f t="shared" si="27"/>
        <v>582.78</v>
      </c>
      <c r="P246" s="366">
        <f t="shared" si="28"/>
        <v>589.01207448599996</v>
      </c>
      <c r="Q246" s="371"/>
      <c r="R246" s="377"/>
      <c r="S246" s="377"/>
      <c r="T246" s="377"/>
      <c r="U246" s="385"/>
      <c r="V246" s="385"/>
      <c r="W246" s="385"/>
      <c r="X246" s="385"/>
      <c r="Y246" s="385"/>
      <c r="Z246" s="385"/>
      <c r="AA246" s="385"/>
      <c r="AB246" s="385"/>
      <c r="AC246" s="385"/>
      <c r="AD246" s="385"/>
      <c r="AE246" s="385"/>
      <c r="AF246" s="385"/>
      <c r="AG246" s="385"/>
      <c r="AH246" s="385"/>
      <c r="AI246" s="385"/>
      <c r="AJ246" s="385"/>
      <c r="AK246" s="385"/>
      <c r="AL246" s="385"/>
      <c r="AM246" s="385"/>
      <c r="AN246" s="385"/>
      <c r="AO246" s="385"/>
      <c r="AP246" s="385"/>
      <c r="AQ246" s="385"/>
      <c r="AR246" s="385"/>
      <c r="AS246" s="385"/>
      <c r="AT246" s="385"/>
      <c r="AU246" s="385"/>
      <c r="AV246" s="385"/>
      <c r="AW246" s="385"/>
      <c r="AX246" s="385"/>
      <c r="AY246" s="385"/>
      <c r="AZ246" s="385"/>
      <c r="BA246" s="385"/>
      <c r="BB246" s="385"/>
      <c r="BC246" s="385"/>
      <c r="BD246" s="385"/>
      <c r="BE246" s="385"/>
      <c r="BF246" s="385"/>
      <c r="BG246" s="385"/>
      <c r="BH246" s="385"/>
      <c r="BI246" s="385"/>
      <c r="BJ246" s="385"/>
      <c r="BK246" s="385"/>
      <c r="BL246" s="385"/>
      <c r="BM246" s="385"/>
      <c r="BN246" s="385"/>
      <c r="BO246" s="385"/>
      <c r="BP246" s="385"/>
      <c r="BQ246" s="385"/>
      <c r="BR246" s="385"/>
      <c r="BS246" s="385"/>
      <c r="BT246" s="385"/>
      <c r="BU246" s="385"/>
      <c r="BV246" s="385"/>
      <c r="BW246" s="385"/>
      <c r="BX246" s="385"/>
      <c r="BY246" s="385"/>
      <c r="BZ246" s="385"/>
      <c r="CA246" s="385"/>
      <c r="CB246" s="385"/>
      <c r="CC246" s="385"/>
      <c r="CD246" s="385"/>
      <c r="CE246" s="385"/>
      <c r="CF246" s="385"/>
      <c r="CG246" s="385"/>
      <c r="CH246" s="385"/>
      <c r="CI246" s="385"/>
      <c r="CJ246" s="385"/>
      <c r="CK246" s="385"/>
      <c r="CL246" s="385"/>
      <c r="CM246" s="385"/>
      <c r="CN246" s="385"/>
      <c r="CO246" s="385"/>
      <c r="CP246" s="385"/>
      <c r="CQ246" s="385"/>
      <c r="CR246" s="385"/>
      <c r="CS246" s="385"/>
      <c r="CT246" s="385"/>
      <c r="CU246" s="385"/>
      <c r="CV246" s="385"/>
      <c r="CW246" s="385"/>
      <c r="CX246" s="385"/>
      <c r="CY246" s="385"/>
      <c r="CZ246" s="385"/>
      <c r="DA246" s="385"/>
      <c r="DB246" s="385"/>
      <c r="DC246" s="385"/>
      <c r="DD246" s="385"/>
      <c r="DE246" s="385"/>
      <c r="DF246" s="385"/>
      <c r="DG246" s="385"/>
      <c r="DH246" s="385"/>
      <c r="DI246" s="385"/>
      <c r="DJ246" s="385"/>
      <c r="DK246" s="385"/>
      <c r="DL246" s="385"/>
      <c r="DM246" s="385"/>
      <c r="DN246" s="385"/>
      <c r="DO246" s="385"/>
      <c r="DP246" s="385"/>
      <c r="DQ246" s="385"/>
      <c r="DR246" s="385"/>
      <c r="DS246" s="385"/>
      <c r="DT246" s="385"/>
      <c r="DU246" s="385"/>
      <c r="DV246" s="385"/>
      <c r="DW246" s="385"/>
      <c r="DX246" s="385"/>
      <c r="DY246" s="385"/>
      <c r="DZ246" s="385"/>
      <c r="EA246" s="385"/>
      <c r="EB246" s="385"/>
      <c r="EC246" s="385"/>
      <c r="ED246" s="385"/>
      <c r="EE246" s="385"/>
      <c r="EF246" s="385"/>
      <c r="EG246" s="385"/>
      <c r="EH246" s="385"/>
      <c r="EI246" s="385"/>
      <c r="EJ246" s="385"/>
      <c r="EK246" s="385"/>
      <c r="EL246" s="385"/>
      <c r="EM246" s="385"/>
      <c r="EN246" s="385"/>
      <c r="EO246" s="385"/>
      <c r="EP246" s="385"/>
      <c r="EQ246" s="385"/>
      <c r="ER246" s="385"/>
      <c r="ES246" s="385"/>
      <c r="ET246" s="385"/>
      <c r="EU246" s="385"/>
      <c r="EV246" s="385"/>
      <c r="EW246" s="385"/>
      <c r="EX246" s="385"/>
      <c r="EY246" s="385"/>
      <c r="EZ246" s="385"/>
      <c r="FA246" s="385"/>
      <c r="FB246" s="385"/>
      <c r="FC246" s="385"/>
      <c r="FD246" s="385"/>
      <c r="FE246" s="385"/>
      <c r="FF246" s="385"/>
      <c r="FG246" s="385"/>
      <c r="FH246" s="385"/>
      <c r="FI246" s="385"/>
      <c r="FJ246" s="385"/>
      <c r="FK246" s="385"/>
      <c r="FL246" s="385"/>
      <c r="FM246" s="385"/>
      <c r="FN246" s="385"/>
      <c r="FO246" s="385"/>
      <c r="FP246" s="385"/>
      <c r="FQ246" s="385"/>
      <c r="FR246" s="385"/>
      <c r="FS246" s="385"/>
      <c r="FT246" s="385"/>
      <c r="FU246" s="385"/>
      <c r="FV246" s="385"/>
      <c r="FW246" s="385"/>
      <c r="FX246" s="385"/>
      <c r="FY246" s="385"/>
      <c r="FZ246" s="385"/>
      <c r="GA246" s="385"/>
      <c r="GB246" s="385"/>
      <c r="GC246" s="385"/>
      <c r="GD246" s="385"/>
      <c r="GE246" s="385"/>
      <c r="GF246" s="385"/>
      <c r="GG246" s="385"/>
      <c r="GH246" s="385"/>
      <c r="GI246" s="385"/>
      <c r="GJ246" s="385"/>
      <c r="GK246" s="385"/>
      <c r="GL246" s="385"/>
      <c r="GM246" s="385"/>
      <c r="GN246" s="386"/>
    </row>
    <row r="247" spans="1:196" ht="15.75" thickBot="1" x14ac:dyDescent="0.3">
      <c r="A247" s="210" t="s">
        <v>36</v>
      </c>
      <c r="B247" s="210"/>
      <c r="C247" s="303">
        <v>54.21</v>
      </c>
      <c r="D247" s="210">
        <v>879.2</v>
      </c>
      <c r="E247" s="210">
        <v>76.680000000000007</v>
      </c>
      <c r="F247" s="210">
        <v>107.57</v>
      </c>
      <c r="G247" s="210">
        <v>18.84</v>
      </c>
      <c r="H247" s="301">
        <f>F247+G247</f>
        <v>126.41</v>
      </c>
      <c r="I247" s="210">
        <v>260.26</v>
      </c>
      <c r="J247" s="210">
        <v>7.85</v>
      </c>
      <c r="K247" s="302">
        <f t="shared" si="25"/>
        <v>1531.02</v>
      </c>
      <c r="L247" s="2">
        <f t="shared" si="26"/>
        <v>2423.3206557899998</v>
      </c>
      <c r="M247" s="210">
        <v>70.650000000000006</v>
      </c>
      <c r="N247" s="303">
        <v>582.78</v>
      </c>
      <c r="O247" s="284">
        <f t="shared" si="27"/>
        <v>653.42999999999995</v>
      </c>
      <c r="P247" s="366">
        <f t="shared" si="28"/>
        <v>660.41758439099999</v>
      </c>
      <c r="Q247" s="210"/>
      <c r="R247" s="9"/>
      <c r="S247" s="9"/>
      <c r="T247" s="9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384"/>
    </row>
    <row r="248" spans="1:196" s="267" customFormat="1" ht="15.75" thickBot="1" x14ac:dyDescent="0.3">
      <c r="A248" s="285"/>
      <c r="B248" s="286"/>
      <c r="C248" s="286">
        <f t="shared" ref="C248" si="45">SUM(C245:C247)</f>
        <v>163.1</v>
      </c>
      <c r="D248" s="286">
        <f>SUM(D245:D247)</f>
        <v>1758.4</v>
      </c>
      <c r="E248" s="286">
        <f>SUM(E245:E247)</f>
        <v>192.68</v>
      </c>
      <c r="F248" s="286"/>
      <c r="G248" s="286"/>
      <c r="H248" s="288">
        <f t="shared" ref="H248:N248" si="46">SUM(H245:H247)</f>
        <v>320</v>
      </c>
      <c r="I248" s="286">
        <f t="shared" si="46"/>
        <v>780.78</v>
      </c>
      <c r="J248" s="286">
        <f t="shared" si="46"/>
        <v>26.65</v>
      </c>
      <c r="K248" s="289">
        <f t="shared" si="25"/>
        <v>3241.61</v>
      </c>
      <c r="L248" s="394">
        <f t="shared" si="26"/>
        <v>5130.8673113450004</v>
      </c>
      <c r="M248" s="286">
        <f t="shared" si="46"/>
        <v>100.48</v>
      </c>
      <c r="N248" s="286">
        <f t="shared" si="46"/>
        <v>1748.34</v>
      </c>
      <c r="O248" s="284">
        <f t="shared" si="27"/>
        <v>1848.82</v>
      </c>
      <c r="P248" s="395">
        <f t="shared" si="28"/>
        <v>1868.5907264340001</v>
      </c>
      <c r="Q248" s="286"/>
      <c r="R248" s="391"/>
      <c r="S248" s="391"/>
      <c r="T248" s="391"/>
      <c r="U248" s="390"/>
      <c r="V248" s="390"/>
      <c r="W248" s="390"/>
      <c r="X248" s="390"/>
      <c r="Y248" s="390"/>
      <c r="Z248" s="390"/>
      <c r="AA248" s="390"/>
      <c r="AB248" s="390"/>
      <c r="AC248" s="390"/>
      <c r="AD248" s="390"/>
      <c r="AE248" s="390"/>
      <c r="AF248" s="390"/>
      <c r="AG248" s="390"/>
      <c r="AH248" s="390"/>
      <c r="AI248" s="390"/>
      <c r="AJ248" s="390"/>
      <c r="AK248" s="390"/>
      <c r="AL248" s="390"/>
      <c r="AM248" s="390"/>
      <c r="AN248" s="390"/>
      <c r="AO248" s="390"/>
      <c r="AP248" s="390"/>
      <c r="AQ248" s="390"/>
      <c r="AR248" s="390"/>
      <c r="AS248" s="390"/>
      <c r="AT248" s="390"/>
      <c r="AU248" s="390"/>
      <c r="AV248" s="390"/>
      <c r="AW248" s="390"/>
      <c r="AX248" s="390"/>
      <c r="AY248" s="390"/>
      <c r="AZ248" s="390"/>
      <c r="BA248" s="390"/>
      <c r="BB248" s="390"/>
      <c r="BC248" s="390"/>
      <c r="BD248" s="390"/>
      <c r="BE248" s="390"/>
      <c r="BF248" s="390"/>
      <c r="BG248" s="390"/>
      <c r="BH248" s="390"/>
      <c r="BI248" s="390"/>
      <c r="BJ248" s="390"/>
      <c r="BK248" s="390"/>
      <c r="BL248" s="390"/>
      <c r="BM248" s="390"/>
      <c r="BN248" s="390"/>
      <c r="BO248" s="390"/>
      <c r="BP248" s="390"/>
      <c r="BQ248" s="390"/>
      <c r="BR248" s="390"/>
      <c r="BS248" s="390"/>
      <c r="BT248" s="390"/>
      <c r="BU248" s="390"/>
      <c r="BV248" s="390"/>
      <c r="BW248" s="390"/>
      <c r="BX248" s="390"/>
      <c r="BY248" s="390"/>
      <c r="BZ248" s="390"/>
      <c r="CA248" s="390"/>
      <c r="CB248" s="390"/>
      <c r="CC248" s="390"/>
      <c r="CD248" s="390"/>
      <c r="CE248" s="390"/>
      <c r="CF248" s="390"/>
      <c r="CG248" s="390"/>
      <c r="CH248" s="390"/>
      <c r="CI248" s="390"/>
      <c r="CJ248" s="390"/>
      <c r="CK248" s="390"/>
      <c r="CL248" s="390"/>
      <c r="CM248" s="390"/>
      <c r="CN248" s="390"/>
      <c r="CO248" s="390"/>
      <c r="CP248" s="390"/>
      <c r="CQ248" s="390"/>
      <c r="CR248" s="390"/>
      <c r="CS248" s="390"/>
      <c r="CT248" s="390"/>
      <c r="CU248" s="390"/>
      <c r="CV248" s="390"/>
      <c r="CW248" s="390"/>
      <c r="CX248" s="390"/>
      <c r="CY248" s="390"/>
      <c r="CZ248" s="390"/>
      <c r="DA248" s="390"/>
      <c r="DB248" s="390"/>
      <c r="DC248" s="390"/>
      <c r="DD248" s="390"/>
      <c r="DE248" s="390"/>
      <c r="DF248" s="390"/>
      <c r="DG248" s="390"/>
      <c r="DH248" s="390"/>
      <c r="GN248" s="245"/>
    </row>
    <row r="249" spans="1:196" x14ac:dyDescent="0.25">
      <c r="A249" s="193" t="s">
        <v>34</v>
      </c>
      <c r="B249" s="193">
        <v>62</v>
      </c>
      <c r="C249" s="193">
        <v>109.36</v>
      </c>
      <c r="D249" s="193">
        <v>868</v>
      </c>
      <c r="E249" s="193">
        <v>190.24</v>
      </c>
      <c r="F249" s="193">
        <v>232.38</v>
      </c>
      <c r="G249" s="193">
        <v>78.62</v>
      </c>
      <c r="H249" s="292">
        <f>F249+G249</f>
        <v>311</v>
      </c>
      <c r="I249" s="193">
        <v>62.91</v>
      </c>
      <c r="J249" s="193">
        <v>8.64</v>
      </c>
      <c r="K249" s="293">
        <f t="shared" si="25"/>
        <v>1861.15</v>
      </c>
      <c r="L249" s="2">
        <f t="shared" si="26"/>
        <v>2945.8552066750003</v>
      </c>
      <c r="M249" s="193">
        <v>29.45</v>
      </c>
      <c r="N249" s="193">
        <v>575.36</v>
      </c>
      <c r="O249" s="284">
        <f t="shared" si="27"/>
        <v>604.81000000000006</v>
      </c>
      <c r="P249" s="366">
        <f t="shared" si="28"/>
        <v>611.27765669700011</v>
      </c>
      <c r="Q249" s="193">
        <v>62</v>
      </c>
      <c r="R249" s="9"/>
      <c r="S249" s="9"/>
      <c r="T249" s="9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384"/>
    </row>
    <row r="250" spans="1:196" s="375" customFormat="1" x14ac:dyDescent="0.25">
      <c r="A250" s="371" t="s">
        <v>35</v>
      </c>
      <c r="B250" s="371"/>
      <c r="C250" s="369">
        <v>108.42</v>
      </c>
      <c r="D250" s="371">
        <v>0</v>
      </c>
      <c r="E250" s="371">
        <v>500.02</v>
      </c>
      <c r="F250" s="371">
        <v>528.62</v>
      </c>
      <c r="G250" s="371">
        <v>34.47</v>
      </c>
      <c r="H250" s="367">
        <f>F250+G250</f>
        <v>563.09</v>
      </c>
      <c r="I250" s="371">
        <v>107.47</v>
      </c>
      <c r="J250" s="371">
        <v>9.92</v>
      </c>
      <c r="K250" s="2">
        <f t="shared" si="25"/>
        <v>1852.01</v>
      </c>
      <c r="L250" s="2">
        <f t="shared" si="26"/>
        <v>2931.3882821450002</v>
      </c>
      <c r="M250" s="371">
        <v>0</v>
      </c>
      <c r="N250" s="369">
        <v>575.36</v>
      </c>
      <c r="O250" s="284">
        <f t="shared" si="27"/>
        <v>575.36</v>
      </c>
      <c r="P250" s="366">
        <f t="shared" si="28"/>
        <v>581.51272723199997</v>
      </c>
      <c r="Q250" s="371"/>
      <c r="R250" s="377"/>
      <c r="S250" s="377"/>
      <c r="T250" s="377"/>
      <c r="U250" s="385"/>
      <c r="V250" s="385"/>
      <c r="W250" s="385"/>
      <c r="X250" s="385"/>
      <c r="Y250" s="385"/>
      <c r="Z250" s="385"/>
      <c r="AA250" s="385"/>
      <c r="AB250" s="385"/>
      <c r="AC250" s="385"/>
      <c r="AD250" s="385"/>
      <c r="AE250" s="385"/>
      <c r="AF250" s="385"/>
      <c r="AG250" s="385"/>
      <c r="AH250" s="385"/>
      <c r="AI250" s="385"/>
      <c r="AJ250" s="385"/>
      <c r="AK250" s="385"/>
      <c r="AL250" s="385"/>
      <c r="AM250" s="385"/>
      <c r="AN250" s="385"/>
      <c r="AO250" s="385"/>
      <c r="AP250" s="385"/>
      <c r="AQ250" s="385"/>
      <c r="AR250" s="385"/>
      <c r="AS250" s="385"/>
      <c r="AT250" s="385"/>
      <c r="AU250" s="385"/>
      <c r="AV250" s="385"/>
      <c r="AW250" s="385"/>
      <c r="AX250" s="385"/>
      <c r="AY250" s="385"/>
      <c r="AZ250" s="385"/>
      <c r="BA250" s="385"/>
      <c r="BB250" s="385"/>
      <c r="BC250" s="385"/>
      <c r="BD250" s="385"/>
      <c r="BE250" s="385"/>
      <c r="BF250" s="385"/>
      <c r="BG250" s="385"/>
      <c r="BH250" s="385"/>
      <c r="BI250" s="385"/>
      <c r="BJ250" s="385"/>
      <c r="BK250" s="385"/>
      <c r="BL250" s="385"/>
      <c r="BM250" s="385"/>
      <c r="BN250" s="385"/>
      <c r="BO250" s="385"/>
      <c r="BP250" s="385"/>
      <c r="BQ250" s="385"/>
      <c r="BR250" s="385"/>
      <c r="BS250" s="385"/>
      <c r="BT250" s="385"/>
      <c r="BU250" s="385"/>
      <c r="BV250" s="385"/>
      <c r="BW250" s="385"/>
      <c r="BX250" s="385"/>
      <c r="BY250" s="385"/>
      <c r="BZ250" s="385"/>
      <c r="CA250" s="385"/>
      <c r="CB250" s="385"/>
      <c r="CC250" s="385"/>
      <c r="CD250" s="385"/>
      <c r="CE250" s="385"/>
      <c r="CF250" s="385"/>
      <c r="CG250" s="385"/>
      <c r="CH250" s="385"/>
      <c r="CI250" s="385"/>
      <c r="CJ250" s="385"/>
      <c r="CK250" s="385"/>
      <c r="CL250" s="385"/>
      <c r="CM250" s="385"/>
      <c r="CN250" s="385"/>
      <c r="CO250" s="385"/>
      <c r="CP250" s="385"/>
      <c r="CQ250" s="385"/>
      <c r="CR250" s="385"/>
      <c r="CS250" s="385"/>
      <c r="CT250" s="385"/>
      <c r="CU250" s="385"/>
      <c r="CV250" s="385"/>
      <c r="CW250" s="385"/>
      <c r="CX250" s="385"/>
      <c r="CY250" s="385"/>
      <c r="CZ250" s="385"/>
      <c r="DA250" s="385"/>
      <c r="DB250" s="385"/>
      <c r="DC250" s="385"/>
      <c r="DD250" s="385"/>
      <c r="DE250" s="385"/>
      <c r="DF250" s="385"/>
      <c r="DG250" s="385"/>
      <c r="DH250" s="385"/>
      <c r="DI250" s="385"/>
      <c r="DJ250" s="385"/>
      <c r="DK250" s="385"/>
      <c r="DL250" s="385"/>
      <c r="DM250" s="385"/>
      <c r="DN250" s="385"/>
      <c r="DO250" s="385"/>
      <c r="DP250" s="385"/>
      <c r="DQ250" s="385"/>
      <c r="DR250" s="385"/>
      <c r="DS250" s="385"/>
      <c r="DT250" s="385"/>
      <c r="DU250" s="385"/>
      <c r="DV250" s="385"/>
      <c r="DW250" s="385"/>
      <c r="DX250" s="385"/>
      <c r="DY250" s="385"/>
      <c r="DZ250" s="385"/>
      <c r="EA250" s="385"/>
      <c r="EB250" s="385"/>
      <c r="EC250" s="385"/>
      <c r="ED250" s="385"/>
      <c r="EE250" s="385"/>
      <c r="EF250" s="385"/>
      <c r="EG250" s="385"/>
      <c r="EH250" s="385"/>
      <c r="EI250" s="385"/>
      <c r="EJ250" s="385"/>
      <c r="EK250" s="385"/>
      <c r="EL250" s="385"/>
      <c r="EM250" s="385"/>
      <c r="EN250" s="385"/>
      <c r="EO250" s="385"/>
      <c r="EP250" s="385"/>
      <c r="EQ250" s="385"/>
      <c r="ER250" s="385"/>
      <c r="ES250" s="385"/>
      <c r="ET250" s="385"/>
      <c r="EU250" s="385"/>
      <c r="EV250" s="385"/>
      <c r="EW250" s="385"/>
      <c r="EX250" s="385"/>
      <c r="EY250" s="385"/>
      <c r="EZ250" s="385"/>
      <c r="FA250" s="385"/>
      <c r="FB250" s="385"/>
      <c r="FC250" s="385"/>
      <c r="FD250" s="385"/>
      <c r="FE250" s="385"/>
      <c r="FF250" s="385"/>
      <c r="FG250" s="385"/>
      <c r="FH250" s="385"/>
      <c r="FI250" s="385"/>
      <c r="FJ250" s="385"/>
      <c r="FK250" s="385"/>
      <c r="FL250" s="385"/>
      <c r="FM250" s="385"/>
      <c r="FN250" s="385"/>
      <c r="FO250" s="385"/>
      <c r="FP250" s="385"/>
      <c r="FQ250" s="385"/>
      <c r="FR250" s="385"/>
      <c r="FS250" s="385"/>
      <c r="FT250" s="385"/>
      <c r="FU250" s="385"/>
      <c r="FV250" s="385"/>
      <c r="FW250" s="385"/>
      <c r="FX250" s="385"/>
      <c r="FY250" s="385"/>
      <c r="FZ250" s="385"/>
      <c r="GA250" s="385"/>
      <c r="GB250" s="385"/>
      <c r="GC250" s="385"/>
      <c r="GD250" s="385"/>
      <c r="GE250" s="385"/>
      <c r="GF250" s="385"/>
      <c r="GG250" s="385"/>
      <c r="GH250" s="385"/>
      <c r="GI250" s="385"/>
      <c r="GJ250" s="385"/>
      <c r="GK250" s="385"/>
      <c r="GL250" s="385"/>
      <c r="GM250" s="385"/>
      <c r="GN250" s="386"/>
    </row>
    <row r="251" spans="1:196" ht="15.75" thickBot="1" x14ac:dyDescent="0.3">
      <c r="A251" s="210" t="s">
        <v>36</v>
      </c>
      <c r="B251" s="210"/>
      <c r="C251" s="303">
        <v>108.42</v>
      </c>
      <c r="D251" s="210">
        <v>868</v>
      </c>
      <c r="E251" s="210">
        <v>384.02</v>
      </c>
      <c r="F251" s="210">
        <v>505.34</v>
      </c>
      <c r="G251" s="210">
        <v>18.600000000000001</v>
      </c>
      <c r="H251" s="301">
        <f>F251+G251</f>
        <v>523.93999999999994</v>
      </c>
      <c r="I251" s="210">
        <v>99.6</v>
      </c>
      <c r="J251" s="210">
        <v>7.75</v>
      </c>
      <c r="K251" s="302">
        <f t="shared" si="25"/>
        <v>2515.6699999999996</v>
      </c>
      <c r="L251" s="2">
        <f t="shared" si="26"/>
        <v>3981.8389532149995</v>
      </c>
      <c r="M251" s="210">
        <v>69.75</v>
      </c>
      <c r="N251" s="303">
        <v>575.36</v>
      </c>
      <c r="O251" s="284">
        <f t="shared" si="27"/>
        <v>645.11</v>
      </c>
      <c r="P251" s="366">
        <f t="shared" si="28"/>
        <v>652.00861280700008</v>
      </c>
      <c r="Q251" s="210"/>
      <c r="R251" s="9"/>
      <c r="S251" s="9"/>
      <c r="T251" s="9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384"/>
    </row>
    <row r="252" spans="1:196" s="267" customFormat="1" ht="15.75" thickBot="1" x14ac:dyDescent="0.3">
      <c r="A252" s="285"/>
      <c r="B252" s="286"/>
      <c r="C252" s="286">
        <f t="shared" ref="C252" si="47">SUM(C249:C251)</f>
        <v>326.2</v>
      </c>
      <c r="D252" s="286">
        <f>SUM(D249:D251)</f>
        <v>1736</v>
      </c>
      <c r="E252" s="286">
        <f>SUM(E249:E251)</f>
        <v>1074.28</v>
      </c>
      <c r="F252" s="286"/>
      <c r="G252" s="286"/>
      <c r="H252" s="288">
        <f t="shared" ref="H252:N252" si="48">SUM(H249:H251)</f>
        <v>1398.03</v>
      </c>
      <c r="I252" s="286">
        <f t="shared" si="48"/>
        <v>269.98</v>
      </c>
      <c r="J252" s="286">
        <f t="shared" si="48"/>
        <v>26.310000000000002</v>
      </c>
      <c r="K252" s="289">
        <f t="shared" si="25"/>
        <v>4830.8</v>
      </c>
      <c r="L252" s="394">
        <f t="shared" si="26"/>
        <v>7646.2602866000007</v>
      </c>
      <c r="M252" s="286">
        <f t="shared" si="48"/>
        <v>99.2</v>
      </c>
      <c r="N252" s="286">
        <f t="shared" si="48"/>
        <v>1726.08</v>
      </c>
      <c r="O252" s="284">
        <f t="shared" si="27"/>
        <v>1825.28</v>
      </c>
      <c r="P252" s="395">
        <f t="shared" si="28"/>
        <v>1844.7989967359999</v>
      </c>
      <c r="Q252" s="286"/>
      <c r="R252" s="391"/>
      <c r="S252" s="391"/>
      <c r="T252" s="391"/>
      <c r="U252" s="390"/>
      <c r="V252" s="390"/>
      <c r="W252" s="390"/>
      <c r="X252" s="390"/>
      <c r="Y252" s="390"/>
      <c r="Z252" s="390"/>
      <c r="AA252" s="390"/>
      <c r="AB252" s="390"/>
      <c r="AC252" s="390"/>
      <c r="AD252" s="390"/>
      <c r="AE252" s="390"/>
      <c r="AF252" s="390"/>
      <c r="AG252" s="390"/>
      <c r="AH252" s="390"/>
      <c r="AI252" s="390"/>
      <c r="AJ252" s="390"/>
      <c r="AK252" s="390"/>
      <c r="AL252" s="390"/>
      <c r="AM252" s="390"/>
      <c r="AN252" s="390"/>
      <c r="AO252" s="390"/>
      <c r="AP252" s="390"/>
      <c r="AQ252" s="390"/>
      <c r="AR252" s="390"/>
      <c r="AS252" s="390"/>
      <c r="AT252" s="390"/>
      <c r="AU252" s="390"/>
      <c r="AV252" s="390"/>
      <c r="AW252" s="390"/>
      <c r="AX252" s="390"/>
      <c r="AY252" s="390"/>
      <c r="AZ252" s="390"/>
      <c r="BA252" s="390"/>
      <c r="BB252" s="390"/>
      <c r="BC252" s="390"/>
      <c r="BD252" s="390"/>
      <c r="BE252" s="390"/>
      <c r="BF252" s="390"/>
      <c r="BG252" s="390"/>
      <c r="BH252" s="390"/>
      <c r="BI252" s="390"/>
      <c r="BJ252" s="390"/>
      <c r="BK252" s="390"/>
      <c r="BL252" s="390"/>
      <c r="BM252" s="390"/>
      <c r="BN252" s="390"/>
      <c r="BO252" s="390"/>
      <c r="BP252" s="390"/>
      <c r="BQ252" s="390"/>
      <c r="BR252" s="390"/>
      <c r="BS252" s="390"/>
      <c r="BT252" s="390"/>
      <c r="BU252" s="390"/>
      <c r="BV252" s="390"/>
      <c r="BW252" s="390"/>
      <c r="BX252" s="390"/>
      <c r="BY252" s="390"/>
      <c r="BZ252" s="390"/>
      <c r="CA252" s="390"/>
      <c r="CB252" s="390"/>
      <c r="CC252" s="390"/>
      <c r="CD252" s="390"/>
      <c r="CE252" s="390"/>
      <c r="CF252" s="390"/>
      <c r="CG252" s="390"/>
      <c r="CH252" s="390"/>
      <c r="CI252" s="390"/>
      <c r="CJ252" s="390"/>
      <c r="CK252" s="390"/>
      <c r="CL252" s="390"/>
      <c r="CM252" s="390"/>
      <c r="CN252" s="390"/>
      <c r="CO252" s="390"/>
      <c r="CP252" s="390"/>
      <c r="CQ252" s="390"/>
      <c r="CR252" s="390"/>
      <c r="CS252" s="390"/>
      <c r="CT252" s="390"/>
      <c r="CU252" s="390"/>
      <c r="CV252" s="390"/>
      <c r="CW252" s="390"/>
      <c r="CX252" s="390"/>
      <c r="CY252" s="390"/>
      <c r="CZ252" s="390"/>
      <c r="DA252" s="390"/>
      <c r="DB252" s="390"/>
      <c r="DC252" s="390"/>
      <c r="DD252" s="390"/>
      <c r="DE252" s="390"/>
      <c r="DF252" s="390"/>
      <c r="DG252" s="390"/>
      <c r="DH252" s="390"/>
      <c r="GN252" s="245"/>
    </row>
    <row r="253" spans="1:196" x14ac:dyDescent="0.25">
      <c r="A253" s="193" t="s">
        <v>34</v>
      </c>
      <c r="B253" s="193">
        <v>63</v>
      </c>
      <c r="C253" s="193">
        <v>109.36</v>
      </c>
      <c r="D253" s="193">
        <v>1293.5999999999999</v>
      </c>
      <c r="E253" s="193">
        <v>308.56</v>
      </c>
      <c r="F253" s="193">
        <v>307.47000000000003</v>
      </c>
      <c r="G253" s="193">
        <v>117.16</v>
      </c>
      <c r="H253" s="292">
        <f>F253+G253</f>
        <v>424.63</v>
      </c>
      <c r="I253" s="193">
        <v>174.74</v>
      </c>
      <c r="J253" s="193">
        <v>12.88</v>
      </c>
      <c r="K253" s="293">
        <f t="shared" si="25"/>
        <v>2748.3999999999996</v>
      </c>
      <c r="L253" s="2">
        <f t="shared" si="26"/>
        <v>4350.2073717999992</v>
      </c>
      <c r="M253" s="193">
        <v>43.89</v>
      </c>
      <c r="N253" s="193">
        <v>857.47</v>
      </c>
      <c r="O253" s="284">
        <f t="shared" si="27"/>
        <v>901.36</v>
      </c>
      <c r="P253" s="366">
        <f t="shared" si="28"/>
        <v>910.9988734320001</v>
      </c>
      <c r="Q253" s="193">
        <v>63</v>
      </c>
      <c r="R253" s="9"/>
      <c r="S253" s="9"/>
      <c r="T253" s="9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384"/>
    </row>
    <row r="254" spans="1:196" s="375" customFormat="1" x14ac:dyDescent="0.25">
      <c r="A254" s="371" t="s">
        <v>35</v>
      </c>
      <c r="B254" s="371"/>
      <c r="C254" s="369">
        <v>108.42</v>
      </c>
      <c r="D254" s="371">
        <v>0</v>
      </c>
      <c r="E254" s="371">
        <v>359.6</v>
      </c>
      <c r="F254" s="371">
        <v>324.85000000000002</v>
      </c>
      <c r="G254" s="371">
        <v>51.37</v>
      </c>
      <c r="H254" s="367">
        <f>F254+G254</f>
        <v>376.22</v>
      </c>
      <c r="I254" s="371">
        <v>174.74</v>
      </c>
      <c r="J254" s="371">
        <v>14.78</v>
      </c>
      <c r="K254" s="2">
        <f t="shared" si="25"/>
        <v>1409.98</v>
      </c>
      <c r="L254" s="2">
        <f t="shared" si="26"/>
        <v>2231.7367887099999</v>
      </c>
      <c r="M254" s="371">
        <v>0</v>
      </c>
      <c r="N254" s="369">
        <v>857.47</v>
      </c>
      <c r="O254" s="284">
        <f t="shared" si="27"/>
        <v>857.47</v>
      </c>
      <c r="P254" s="366">
        <f t="shared" si="28"/>
        <v>866.63952693900001</v>
      </c>
      <c r="Q254" s="371"/>
      <c r="R254" s="377"/>
      <c r="S254" s="377"/>
      <c r="T254" s="377"/>
      <c r="U254" s="385"/>
      <c r="V254" s="385"/>
      <c r="W254" s="385"/>
      <c r="X254" s="385"/>
      <c r="Y254" s="385"/>
      <c r="Z254" s="385"/>
      <c r="AA254" s="385"/>
      <c r="AB254" s="385"/>
      <c r="AC254" s="385"/>
      <c r="AD254" s="385"/>
      <c r="AE254" s="385"/>
      <c r="AF254" s="385"/>
      <c r="AG254" s="385"/>
      <c r="AH254" s="385"/>
      <c r="AI254" s="385"/>
      <c r="AJ254" s="385"/>
      <c r="AK254" s="385"/>
      <c r="AL254" s="385"/>
      <c r="AM254" s="385"/>
      <c r="AN254" s="385"/>
      <c r="AO254" s="385"/>
      <c r="AP254" s="385"/>
      <c r="AQ254" s="385"/>
      <c r="AR254" s="385"/>
      <c r="AS254" s="385"/>
      <c r="AT254" s="385"/>
      <c r="AU254" s="385"/>
      <c r="AV254" s="385"/>
      <c r="AW254" s="385"/>
      <c r="AX254" s="385"/>
      <c r="AY254" s="385"/>
      <c r="AZ254" s="385"/>
      <c r="BA254" s="385"/>
      <c r="BB254" s="385"/>
      <c r="BC254" s="385"/>
      <c r="BD254" s="385"/>
      <c r="BE254" s="385"/>
      <c r="BF254" s="385"/>
      <c r="BG254" s="385"/>
      <c r="BH254" s="385"/>
      <c r="BI254" s="385"/>
      <c r="BJ254" s="385"/>
      <c r="BK254" s="385"/>
      <c r="BL254" s="385"/>
      <c r="BM254" s="385"/>
      <c r="BN254" s="385"/>
      <c r="BO254" s="385"/>
      <c r="BP254" s="385"/>
      <c r="BQ254" s="385"/>
      <c r="BR254" s="385"/>
      <c r="BS254" s="385"/>
      <c r="BT254" s="385"/>
      <c r="BU254" s="385"/>
      <c r="BV254" s="385"/>
      <c r="BW254" s="385"/>
      <c r="BX254" s="385"/>
      <c r="BY254" s="385"/>
      <c r="BZ254" s="385"/>
      <c r="CA254" s="385"/>
      <c r="CB254" s="385"/>
      <c r="CC254" s="385"/>
      <c r="CD254" s="385"/>
      <c r="CE254" s="385"/>
      <c r="CF254" s="385"/>
      <c r="CG254" s="385"/>
      <c r="CH254" s="385"/>
      <c r="CI254" s="385"/>
      <c r="CJ254" s="385"/>
      <c r="CK254" s="385"/>
      <c r="CL254" s="385"/>
      <c r="CM254" s="385"/>
      <c r="CN254" s="385"/>
      <c r="CO254" s="385"/>
      <c r="CP254" s="385"/>
      <c r="CQ254" s="385"/>
      <c r="CR254" s="385"/>
      <c r="CS254" s="385"/>
      <c r="CT254" s="385"/>
      <c r="CU254" s="385"/>
      <c r="CV254" s="385"/>
      <c r="CW254" s="385"/>
      <c r="CX254" s="385"/>
      <c r="CY254" s="385"/>
      <c r="CZ254" s="385"/>
      <c r="DA254" s="385"/>
      <c r="DB254" s="385"/>
      <c r="DC254" s="385"/>
      <c r="DD254" s="385"/>
      <c r="DE254" s="385"/>
      <c r="DF254" s="385"/>
      <c r="DG254" s="385"/>
      <c r="DH254" s="385"/>
      <c r="DI254" s="385"/>
      <c r="DJ254" s="385"/>
      <c r="DK254" s="385"/>
      <c r="DL254" s="385"/>
      <c r="DM254" s="385"/>
      <c r="DN254" s="385"/>
      <c r="DO254" s="385"/>
      <c r="DP254" s="385"/>
      <c r="DQ254" s="385"/>
      <c r="DR254" s="385"/>
      <c r="DS254" s="385"/>
      <c r="DT254" s="385"/>
      <c r="DU254" s="385"/>
      <c r="DV254" s="385"/>
      <c r="DW254" s="385"/>
      <c r="DX254" s="385"/>
      <c r="DY254" s="385"/>
      <c r="DZ254" s="385"/>
      <c r="EA254" s="385"/>
      <c r="EB254" s="385"/>
      <c r="EC254" s="385"/>
      <c r="ED254" s="385"/>
      <c r="EE254" s="385"/>
      <c r="EF254" s="385"/>
      <c r="EG254" s="385"/>
      <c r="EH254" s="385"/>
      <c r="EI254" s="385"/>
      <c r="EJ254" s="385"/>
      <c r="EK254" s="385"/>
      <c r="EL254" s="385"/>
      <c r="EM254" s="385"/>
      <c r="EN254" s="385"/>
      <c r="EO254" s="385"/>
      <c r="EP254" s="385"/>
      <c r="EQ254" s="385"/>
      <c r="ER254" s="385"/>
      <c r="ES254" s="385"/>
      <c r="ET254" s="385"/>
      <c r="EU254" s="385"/>
      <c r="EV254" s="385"/>
      <c r="EW254" s="385"/>
      <c r="EX254" s="385"/>
      <c r="EY254" s="385"/>
      <c r="EZ254" s="385"/>
      <c r="FA254" s="385"/>
      <c r="FB254" s="385"/>
      <c r="FC254" s="385"/>
      <c r="FD254" s="385"/>
      <c r="FE254" s="385"/>
      <c r="FF254" s="385"/>
      <c r="FG254" s="385"/>
      <c r="FH254" s="385"/>
      <c r="FI254" s="385"/>
      <c r="FJ254" s="385"/>
      <c r="FK254" s="385"/>
      <c r="FL254" s="385"/>
      <c r="FM254" s="385"/>
      <c r="FN254" s="385"/>
      <c r="FO254" s="385"/>
      <c r="FP254" s="385"/>
      <c r="FQ254" s="385"/>
      <c r="FR254" s="385"/>
      <c r="FS254" s="385"/>
      <c r="FT254" s="385"/>
      <c r="FU254" s="385"/>
      <c r="FV254" s="385"/>
      <c r="FW254" s="385"/>
      <c r="FX254" s="385"/>
      <c r="FY254" s="385"/>
      <c r="FZ254" s="385"/>
      <c r="GA254" s="385"/>
      <c r="GB254" s="385"/>
      <c r="GC254" s="385"/>
      <c r="GD254" s="385"/>
      <c r="GE254" s="385"/>
      <c r="GF254" s="385"/>
      <c r="GG254" s="385"/>
      <c r="GH254" s="385"/>
      <c r="GI254" s="385"/>
      <c r="GJ254" s="385"/>
      <c r="GK254" s="385"/>
      <c r="GL254" s="385"/>
      <c r="GM254" s="385"/>
      <c r="GN254" s="386"/>
    </row>
    <row r="255" spans="1:196" ht="15.75" thickBot="1" x14ac:dyDescent="0.3">
      <c r="A255" s="210" t="s">
        <v>36</v>
      </c>
      <c r="B255" s="210"/>
      <c r="C255" s="303">
        <v>108.42</v>
      </c>
      <c r="D255" s="210">
        <v>1293.5999999999999</v>
      </c>
      <c r="E255" s="210">
        <v>308.73</v>
      </c>
      <c r="F255" s="210">
        <v>312.20999999999998</v>
      </c>
      <c r="G255" s="210">
        <v>27.72</v>
      </c>
      <c r="H255" s="301">
        <f>F255+G255</f>
        <v>339.92999999999995</v>
      </c>
      <c r="I255" s="210">
        <v>174.74</v>
      </c>
      <c r="J255" s="210">
        <v>11.55</v>
      </c>
      <c r="K255" s="302">
        <f t="shared" si="25"/>
        <v>2576.8999999999996</v>
      </c>
      <c r="L255" s="2">
        <f t="shared" si="26"/>
        <v>4078.7546850499994</v>
      </c>
      <c r="M255" s="210">
        <v>103.95</v>
      </c>
      <c r="N255" s="303">
        <v>857.47</v>
      </c>
      <c r="O255" s="284">
        <f t="shared" si="27"/>
        <v>961.42000000000007</v>
      </c>
      <c r="P255" s="366">
        <f t="shared" si="28"/>
        <v>971.70113705400013</v>
      </c>
      <c r="Q255" s="210"/>
      <c r="R255" s="9"/>
      <c r="S255" s="9"/>
      <c r="T255" s="9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384"/>
    </row>
    <row r="256" spans="1:196" s="267" customFormat="1" ht="15.75" thickBot="1" x14ac:dyDescent="0.3">
      <c r="A256" s="285"/>
      <c r="B256" s="286"/>
      <c r="C256" s="286">
        <f t="shared" ref="C256" si="49">SUM(C253:C255)</f>
        <v>326.2</v>
      </c>
      <c r="D256" s="286">
        <f>SUM(D253:D255)</f>
        <v>2587.1999999999998</v>
      </c>
      <c r="E256" s="286">
        <f>SUM(E253:E255)</f>
        <v>976.8900000000001</v>
      </c>
      <c r="F256" s="286"/>
      <c r="G256" s="286"/>
      <c r="H256" s="288">
        <f t="shared" ref="H256:N256" si="50">SUM(H253:H255)</f>
        <v>1140.78</v>
      </c>
      <c r="I256" s="286">
        <f t="shared" si="50"/>
        <v>524.22</v>
      </c>
      <c r="J256" s="286">
        <f t="shared" si="50"/>
        <v>39.21</v>
      </c>
      <c r="K256" s="289">
        <f t="shared" si="25"/>
        <v>5594.5</v>
      </c>
      <c r="L256" s="394">
        <f t="shared" si="26"/>
        <v>8855.0557202500004</v>
      </c>
      <c r="M256" s="286">
        <f t="shared" si="50"/>
        <v>147.84</v>
      </c>
      <c r="N256" s="286">
        <f t="shared" si="50"/>
        <v>2572.41</v>
      </c>
      <c r="O256" s="284">
        <f t="shared" si="27"/>
        <v>2720.25</v>
      </c>
      <c r="P256" s="395">
        <f t="shared" si="28"/>
        <v>2749.3395374249999</v>
      </c>
      <c r="Q256" s="286"/>
      <c r="R256" s="391"/>
      <c r="S256" s="391"/>
      <c r="T256" s="391"/>
      <c r="U256" s="390"/>
      <c r="V256" s="390"/>
      <c r="W256" s="390"/>
      <c r="X256" s="390"/>
      <c r="Y256" s="390"/>
      <c r="Z256" s="390"/>
      <c r="AA256" s="390"/>
      <c r="AB256" s="390"/>
      <c r="AC256" s="390"/>
      <c r="AD256" s="390"/>
      <c r="AE256" s="390"/>
      <c r="AF256" s="390"/>
      <c r="AG256" s="390"/>
      <c r="AH256" s="390"/>
      <c r="AI256" s="390"/>
      <c r="AJ256" s="390"/>
      <c r="AK256" s="390"/>
      <c r="AL256" s="390"/>
      <c r="AM256" s="390"/>
      <c r="AN256" s="390"/>
      <c r="AO256" s="390"/>
      <c r="AP256" s="390"/>
      <c r="AQ256" s="390"/>
      <c r="AR256" s="390"/>
      <c r="AS256" s="390"/>
      <c r="AT256" s="390"/>
      <c r="AU256" s="390"/>
      <c r="AV256" s="390"/>
      <c r="AW256" s="390"/>
      <c r="AX256" s="390"/>
      <c r="AY256" s="390"/>
      <c r="AZ256" s="390"/>
      <c r="BA256" s="390"/>
      <c r="BB256" s="390"/>
      <c r="BC256" s="390"/>
      <c r="BD256" s="390"/>
      <c r="BE256" s="390"/>
      <c r="BF256" s="390"/>
      <c r="BG256" s="390"/>
      <c r="BH256" s="390"/>
      <c r="BI256" s="390"/>
      <c r="BJ256" s="390"/>
      <c r="BK256" s="390"/>
      <c r="BL256" s="390"/>
      <c r="BM256" s="390"/>
      <c r="BN256" s="390"/>
      <c r="BO256" s="390"/>
      <c r="BP256" s="390"/>
      <c r="BQ256" s="390"/>
      <c r="BR256" s="390"/>
      <c r="BS256" s="390"/>
      <c r="BT256" s="390"/>
      <c r="BU256" s="390"/>
      <c r="BV256" s="390"/>
      <c r="BW256" s="390"/>
      <c r="BX256" s="390"/>
      <c r="BY256" s="390"/>
      <c r="BZ256" s="390"/>
      <c r="CA256" s="390"/>
      <c r="CB256" s="390"/>
      <c r="CC256" s="390"/>
      <c r="CD256" s="390"/>
      <c r="CE256" s="390"/>
      <c r="CF256" s="390"/>
      <c r="CG256" s="390"/>
      <c r="CH256" s="390"/>
      <c r="CI256" s="390"/>
      <c r="CJ256" s="390"/>
      <c r="CK256" s="390"/>
      <c r="CL256" s="390"/>
      <c r="CM256" s="390"/>
      <c r="CN256" s="390"/>
      <c r="CO256" s="390"/>
      <c r="CP256" s="390"/>
      <c r="CQ256" s="390"/>
      <c r="CR256" s="390"/>
      <c r="CS256" s="390"/>
      <c r="CT256" s="390"/>
      <c r="CU256" s="390"/>
      <c r="CV256" s="390"/>
      <c r="CW256" s="390"/>
      <c r="CX256" s="390"/>
      <c r="CY256" s="390"/>
      <c r="CZ256" s="390"/>
      <c r="DA256" s="390"/>
      <c r="DB256" s="390"/>
      <c r="DC256" s="390"/>
      <c r="DD256" s="390"/>
      <c r="DE256" s="390"/>
      <c r="DF256" s="390"/>
      <c r="DG256" s="390"/>
      <c r="DH256" s="390"/>
      <c r="GN256" s="245"/>
    </row>
    <row r="257" spans="1:196" x14ac:dyDescent="0.25">
      <c r="A257" s="193" t="s">
        <v>34</v>
      </c>
      <c r="B257" s="193">
        <v>64</v>
      </c>
      <c r="C257" s="193">
        <v>164.04</v>
      </c>
      <c r="D257" s="193">
        <v>991.2</v>
      </c>
      <c r="E257" s="193">
        <v>464.35</v>
      </c>
      <c r="F257" s="193">
        <v>603.42999999999995</v>
      </c>
      <c r="G257" s="193">
        <v>89.77</v>
      </c>
      <c r="H257" s="292">
        <f>F257+G257</f>
        <v>693.19999999999993</v>
      </c>
      <c r="I257" s="193">
        <v>143.55000000000001</v>
      </c>
      <c r="J257" s="193">
        <v>9.8699999999999992</v>
      </c>
      <c r="K257" s="293">
        <f t="shared" si="25"/>
        <v>3159.41</v>
      </c>
      <c r="L257" s="2">
        <f t="shared" si="26"/>
        <v>5000.7599594449994</v>
      </c>
      <c r="M257" s="193">
        <v>33.630000000000003</v>
      </c>
      <c r="N257" s="193">
        <v>657.02</v>
      </c>
      <c r="O257" s="284">
        <f t="shared" si="27"/>
        <v>690.65</v>
      </c>
      <c r="P257" s="366">
        <f t="shared" si="28"/>
        <v>698.03560390500002</v>
      </c>
      <c r="Q257" s="193">
        <v>64</v>
      </c>
      <c r="R257" s="9"/>
      <c r="S257" s="9"/>
      <c r="T257" s="9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384"/>
    </row>
    <row r="258" spans="1:196" s="375" customFormat="1" x14ac:dyDescent="0.25">
      <c r="A258" s="371" t="s">
        <v>35</v>
      </c>
      <c r="B258" s="371"/>
      <c r="C258" s="369">
        <v>162.63</v>
      </c>
      <c r="D258" s="371">
        <v>0</v>
      </c>
      <c r="E258" s="371">
        <v>149.76</v>
      </c>
      <c r="F258" s="371">
        <v>187.4</v>
      </c>
      <c r="G258" s="371">
        <v>39.36</v>
      </c>
      <c r="H258" s="367">
        <f>F258+G258</f>
        <v>226.76</v>
      </c>
      <c r="I258" s="371">
        <v>211.7</v>
      </c>
      <c r="J258" s="371">
        <v>11.33</v>
      </c>
      <c r="K258" s="2">
        <f t="shared" si="25"/>
        <v>988.93999999999994</v>
      </c>
      <c r="L258" s="2">
        <f t="shared" si="26"/>
        <v>1565.30857163</v>
      </c>
      <c r="M258" s="371">
        <v>0</v>
      </c>
      <c r="N258" s="369">
        <v>657.02</v>
      </c>
      <c r="O258" s="284">
        <f t="shared" si="27"/>
        <v>657.02</v>
      </c>
      <c r="P258" s="366">
        <f t="shared" si="28"/>
        <v>664.045974774</v>
      </c>
      <c r="Q258" s="371"/>
      <c r="R258" s="377"/>
      <c r="S258" s="377"/>
      <c r="T258" s="377"/>
      <c r="U258" s="385"/>
      <c r="V258" s="385"/>
      <c r="W258" s="385"/>
      <c r="X258" s="385"/>
      <c r="Y258" s="385"/>
      <c r="Z258" s="385"/>
      <c r="AA258" s="385"/>
      <c r="AB258" s="385"/>
      <c r="AC258" s="385"/>
      <c r="AD258" s="385"/>
      <c r="AE258" s="385"/>
      <c r="AF258" s="385"/>
      <c r="AG258" s="385"/>
      <c r="AH258" s="385"/>
      <c r="AI258" s="385"/>
      <c r="AJ258" s="385"/>
      <c r="AK258" s="385"/>
      <c r="AL258" s="385"/>
      <c r="AM258" s="385"/>
      <c r="AN258" s="385"/>
      <c r="AO258" s="385"/>
      <c r="AP258" s="385"/>
      <c r="AQ258" s="385"/>
      <c r="AR258" s="385"/>
      <c r="AS258" s="385"/>
      <c r="AT258" s="385"/>
      <c r="AU258" s="385"/>
      <c r="AV258" s="385"/>
      <c r="AW258" s="385"/>
      <c r="AX258" s="385"/>
      <c r="AY258" s="385"/>
      <c r="AZ258" s="385"/>
      <c r="BA258" s="385"/>
      <c r="BB258" s="385"/>
      <c r="BC258" s="385"/>
      <c r="BD258" s="385"/>
      <c r="BE258" s="385"/>
      <c r="BF258" s="385"/>
      <c r="BG258" s="385"/>
      <c r="BH258" s="385"/>
      <c r="BI258" s="385"/>
      <c r="BJ258" s="385"/>
      <c r="BK258" s="385"/>
      <c r="BL258" s="385"/>
      <c r="BM258" s="385"/>
      <c r="BN258" s="385"/>
      <c r="BO258" s="385"/>
      <c r="BP258" s="385"/>
      <c r="BQ258" s="385"/>
      <c r="BR258" s="385"/>
      <c r="BS258" s="385"/>
      <c r="BT258" s="385"/>
      <c r="BU258" s="385"/>
      <c r="BV258" s="385"/>
      <c r="BW258" s="385"/>
      <c r="BX258" s="385"/>
      <c r="BY258" s="385"/>
      <c r="BZ258" s="385"/>
      <c r="CA258" s="385"/>
      <c r="CB258" s="385"/>
      <c r="CC258" s="385"/>
      <c r="CD258" s="385"/>
      <c r="CE258" s="385"/>
      <c r="CF258" s="385"/>
      <c r="CG258" s="385"/>
      <c r="CH258" s="385"/>
      <c r="CI258" s="385"/>
      <c r="CJ258" s="385"/>
      <c r="CK258" s="385"/>
      <c r="CL258" s="385"/>
      <c r="CM258" s="385"/>
      <c r="CN258" s="385"/>
      <c r="CO258" s="385"/>
      <c r="CP258" s="385"/>
      <c r="CQ258" s="385"/>
      <c r="CR258" s="385"/>
      <c r="CS258" s="385"/>
      <c r="CT258" s="385"/>
      <c r="CU258" s="385"/>
      <c r="CV258" s="385"/>
      <c r="CW258" s="385"/>
      <c r="CX258" s="385"/>
      <c r="CY258" s="385"/>
      <c r="CZ258" s="385"/>
      <c r="DA258" s="385"/>
      <c r="DB258" s="385"/>
      <c r="DC258" s="385"/>
      <c r="DD258" s="385"/>
      <c r="DE258" s="385"/>
      <c r="DF258" s="385"/>
      <c r="DG258" s="385"/>
      <c r="DH258" s="385"/>
      <c r="DI258" s="385"/>
      <c r="DJ258" s="385"/>
      <c r="DK258" s="385"/>
      <c r="DL258" s="385"/>
      <c r="DM258" s="385"/>
      <c r="DN258" s="385"/>
      <c r="DO258" s="385"/>
      <c r="DP258" s="385"/>
      <c r="DQ258" s="385"/>
      <c r="DR258" s="385"/>
      <c r="DS258" s="385"/>
      <c r="DT258" s="385"/>
      <c r="DU258" s="385"/>
      <c r="DV258" s="385"/>
      <c r="DW258" s="385"/>
      <c r="DX258" s="385"/>
      <c r="DY258" s="385"/>
      <c r="DZ258" s="385"/>
      <c r="EA258" s="385"/>
      <c r="EB258" s="385"/>
      <c r="EC258" s="385"/>
      <c r="ED258" s="385"/>
      <c r="EE258" s="385"/>
      <c r="EF258" s="385"/>
      <c r="EG258" s="385"/>
      <c r="EH258" s="385"/>
      <c r="EI258" s="385"/>
      <c r="EJ258" s="385"/>
      <c r="EK258" s="385"/>
      <c r="EL258" s="385"/>
      <c r="EM258" s="385"/>
      <c r="EN258" s="385"/>
      <c r="EO258" s="385"/>
      <c r="EP258" s="385"/>
      <c r="EQ258" s="385"/>
      <c r="ER258" s="385"/>
      <c r="ES258" s="385"/>
      <c r="ET258" s="385"/>
      <c r="EU258" s="385"/>
      <c r="EV258" s="385"/>
      <c r="EW258" s="385"/>
      <c r="EX258" s="385"/>
      <c r="EY258" s="385"/>
      <c r="EZ258" s="385"/>
      <c r="FA258" s="385"/>
      <c r="FB258" s="385"/>
      <c r="FC258" s="385"/>
      <c r="FD258" s="385"/>
      <c r="FE258" s="385"/>
      <c r="FF258" s="385"/>
      <c r="FG258" s="385"/>
      <c r="FH258" s="385"/>
      <c r="FI258" s="385"/>
      <c r="FJ258" s="385"/>
      <c r="FK258" s="385"/>
      <c r="FL258" s="385"/>
      <c r="FM258" s="385"/>
      <c r="FN258" s="385"/>
      <c r="FO258" s="385"/>
      <c r="FP258" s="385"/>
      <c r="FQ258" s="385"/>
      <c r="FR258" s="385"/>
      <c r="FS258" s="385"/>
      <c r="FT258" s="385"/>
      <c r="FU258" s="385"/>
      <c r="FV258" s="385"/>
      <c r="FW258" s="385"/>
      <c r="FX258" s="385"/>
      <c r="FY258" s="385"/>
      <c r="FZ258" s="385"/>
      <c r="GA258" s="385"/>
      <c r="GB258" s="385"/>
      <c r="GC258" s="385"/>
      <c r="GD258" s="385"/>
      <c r="GE258" s="385"/>
      <c r="GF258" s="385"/>
      <c r="GG258" s="385"/>
      <c r="GH258" s="385"/>
      <c r="GI258" s="385"/>
      <c r="GJ258" s="385"/>
      <c r="GK258" s="385"/>
      <c r="GL258" s="385"/>
      <c r="GM258" s="385"/>
      <c r="GN258" s="386"/>
    </row>
    <row r="259" spans="1:196" ht="15.75" thickBot="1" x14ac:dyDescent="0.3">
      <c r="A259" s="210" t="s">
        <v>36</v>
      </c>
      <c r="B259" s="210"/>
      <c r="C259" s="303">
        <v>162.63</v>
      </c>
      <c r="D259" s="210">
        <v>991.2</v>
      </c>
      <c r="E259" s="210">
        <v>569.21</v>
      </c>
      <c r="F259" s="210">
        <v>756.85</v>
      </c>
      <c r="G259" s="210">
        <v>21.24</v>
      </c>
      <c r="H259" s="301">
        <f>F259+G259</f>
        <v>778.09</v>
      </c>
      <c r="I259" s="210">
        <v>0</v>
      </c>
      <c r="J259" s="210">
        <v>8.85</v>
      </c>
      <c r="K259" s="302">
        <f t="shared" si="25"/>
        <v>3288.0699999999997</v>
      </c>
      <c r="L259" s="2">
        <f t="shared" si="26"/>
        <v>5204.4048730149998</v>
      </c>
      <c r="M259" s="210">
        <v>79.650000000000006</v>
      </c>
      <c r="N259" s="303">
        <v>657.02</v>
      </c>
      <c r="O259" s="284">
        <f t="shared" si="27"/>
        <v>736.67</v>
      </c>
      <c r="P259" s="366">
        <f t="shared" si="28"/>
        <v>744.547727979</v>
      </c>
      <c r="Q259" s="210"/>
      <c r="R259" s="9"/>
      <c r="S259" s="9"/>
      <c r="T259" s="9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384"/>
    </row>
    <row r="260" spans="1:196" s="267" customFormat="1" ht="15.75" thickBot="1" x14ac:dyDescent="0.3">
      <c r="A260" s="285"/>
      <c r="B260" s="286"/>
      <c r="C260" s="286">
        <f t="shared" ref="C260" si="51">SUM(C257:C259)</f>
        <v>489.29999999999995</v>
      </c>
      <c r="D260" s="286">
        <f>SUM(D257:D259)</f>
        <v>1982.4</v>
      </c>
      <c r="E260" s="286">
        <f>SUM(E257:E259)</f>
        <v>1183.3200000000002</v>
      </c>
      <c r="F260" s="286"/>
      <c r="G260" s="286"/>
      <c r="H260" s="288">
        <f t="shared" ref="H260:N260" si="52">SUM(H257:H259)</f>
        <v>1698.05</v>
      </c>
      <c r="I260" s="286">
        <f t="shared" si="52"/>
        <v>355.25</v>
      </c>
      <c r="J260" s="286">
        <f t="shared" si="52"/>
        <v>30.049999999999997</v>
      </c>
      <c r="K260" s="289">
        <f t="shared" si="25"/>
        <v>5738.37</v>
      </c>
      <c r="L260" s="394">
        <f t="shared" si="26"/>
        <v>9082.7752423649999</v>
      </c>
      <c r="M260" s="286">
        <f t="shared" si="52"/>
        <v>113.28</v>
      </c>
      <c r="N260" s="286">
        <f t="shared" si="52"/>
        <v>1971.06</v>
      </c>
      <c r="O260" s="284">
        <f t="shared" si="27"/>
        <v>2084.34</v>
      </c>
      <c r="P260" s="395">
        <f t="shared" si="28"/>
        <v>2106.6293066580001</v>
      </c>
      <c r="Q260" s="286"/>
      <c r="R260" s="391"/>
      <c r="S260" s="391"/>
      <c r="T260" s="391"/>
      <c r="U260" s="390"/>
      <c r="V260" s="390"/>
      <c r="W260" s="390"/>
      <c r="X260" s="390"/>
      <c r="Y260" s="390"/>
      <c r="Z260" s="390"/>
      <c r="AA260" s="390"/>
      <c r="AB260" s="390"/>
      <c r="AC260" s="390"/>
      <c r="AD260" s="390"/>
      <c r="AE260" s="390"/>
      <c r="AF260" s="390"/>
      <c r="AG260" s="390"/>
      <c r="AH260" s="390"/>
      <c r="AI260" s="390"/>
      <c r="AJ260" s="390"/>
      <c r="AK260" s="390"/>
      <c r="AL260" s="390"/>
      <c r="AM260" s="390"/>
      <c r="AN260" s="390"/>
      <c r="AO260" s="390"/>
      <c r="AP260" s="390"/>
      <c r="AQ260" s="390"/>
      <c r="AR260" s="390"/>
      <c r="AS260" s="390"/>
      <c r="AT260" s="390"/>
      <c r="AU260" s="390"/>
      <c r="AV260" s="390"/>
      <c r="AW260" s="390"/>
      <c r="AX260" s="390"/>
      <c r="AY260" s="390"/>
      <c r="AZ260" s="390"/>
      <c r="BA260" s="390"/>
      <c r="BB260" s="390"/>
      <c r="BC260" s="390"/>
      <c r="BD260" s="390"/>
      <c r="BE260" s="390"/>
      <c r="BF260" s="390"/>
      <c r="BG260" s="390"/>
      <c r="BH260" s="390"/>
      <c r="BI260" s="390"/>
      <c r="BJ260" s="390"/>
      <c r="BK260" s="390"/>
      <c r="BL260" s="390"/>
      <c r="BM260" s="390"/>
      <c r="BN260" s="390"/>
      <c r="BO260" s="390"/>
      <c r="BP260" s="390"/>
      <c r="BQ260" s="390"/>
      <c r="BR260" s="390"/>
      <c r="BS260" s="390"/>
      <c r="BT260" s="390"/>
      <c r="BU260" s="390"/>
      <c r="BV260" s="390"/>
      <c r="BW260" s="390"/>
      <c r="BX260" s="390"/>
      <c r="BY260" s="390"/>
      <c r="BZ260" s="390"/>
      <c r="CA260" s="390"/>
      <c r="CB260" s="390"/>
      <c r="CC260" s="390"/>
      <c r="CD260" s="390"/>
      <c r="CE260" s="390"/>
      <c r="CF260" s="390"/>
      <c r="CG260" s="390"/>
      <c r="CH260" s="390"/>
      <c r="CI260" s="390"/>
      <c r="CJ260" s="390"/>
      <c r="CK260" s="390"/>
      <c r="CL260" s="390"/>
      <c r="CM260" s="390"/>
      <c r="CN260" s="390"/>
      <c r="CO260" s="390"/>
      <c r="CP260" s="390"/>
      <c r="CQ260" s="390"/>
      <c r="CR260" s="390"/>
      <c r="CS260" s="390"/>
      <c r="CT260" s="390"/>
      <c r="CU260" s="390"/>
      <c r="CV260" s="390"/>
      <c r="CW260" s="390"/>
      <c r="CX260" s="390"/>
      <c r="CY260" s="390"/>
      <c r="CZ260" s="390"/>
      <c r="DA260" s="390"/>
      <c r="DB260" s="390"/>
      <c r="DC260" s="390"/>
      <c r="DD260" s="390"/>
      <c r="DE260" s="390"/>
      <c r="DF260" s="390"/>
      <c r="DG260" s="390"/>
      <c r="DH260" s="390"/>
      <c r="GN260" s="245"/>
    </row>
    <row r="261" spans="1:196" x14ac:dyDescent="0.25">
      <c r="A261" s="193" t="s">
        <v>34</v>
      </c>
      <c r="B261" s="193">
        <v>65</v>
      </c>
      <c r="C261" s="193">
        <v>54.68</v>
      </c>
      <c r="D261" s="193">
        <v>873.6</v>
      </c>
      <c r="E261" s="193">
        <v>58</v>
      </c>
      <c r="F261" s="193">
        <v>79.040000000000006</v>
      </c>
      <c r="G261" s="193">
        <v>79.12</v>
      </c>
      <c r="H261" s="292">
        <f>F261+G261</f>
        <v>158.16000000000003</v>
      </c>
      <c r="I261" s="193">
        <v>43.69</v>
      </c>
      <c r="J261" s="193">
        <v>8.6999999999999993</v>
      </c>
      <c r="K261" s="293">
        <f t="shared" si="25"/>
        <v>1354.9900000000002</v>
      </c>
      <c r="L261" s="2">
        <f t="shared" si="26"/>
        <v>2144.6978193550003</v>
      </c>
      <c r="M261" s="193">
        <v>29.64</v>
      </c>
      <c r="N261" s="193">
        <v>579.07000000000005</v>
      </c>
      <c r="O261" s="284">
        <f t="shared" si="27"/>
        <v>608.71</v>
      </c>
      <c r="P261" s="366">
        <f t="shared" si="28"/>
        <v>615.21936212700007</v>
      </c>
      <c r="Q261" s="193">
        <v>65</v>
      </c>
      <c r="R261" s="9"/>
      <c r="S261" s="9"/>
      <c r="T261" s="9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384"/>
    </row>
    <row r="262" spans="1:196" s="375" customFormat="1" x14ac:dyDescent="0.25">
      <c r="A262" s="371" t="s">
        <v>35</v>
      </c>
      <c r="B262" s="371"/>
      <c r="C262" s="369">
        <v>54.21</v>
      </c>
      <c r="D262" s="371">
        <v>0</v>
      </c>
      <c r="E262" s="371">
        <v>58</v>
      </c>
      <c r="F262" s="371">
        <v>118.56</v>
      </c>
      <c r="G262" s="371">
        <v>34.69</v>
      </c>
      <c r="H262" s="367">
        <f>F262+G262</f>
        <v>153.25</v>
      </c>
      <c r="I262" s="371">
        <v>87.37</v>
      </c>
      <c r="J262" s="371">
        <v>9.98</v>
      </c>
      <c r="K262" s="2">
        <f t="shared" ref="K262:K283" si="53">C262+D262+E262+F262+G262+H262+I262+J262</f>
        <v>516.06000000000006</v>
      </c>
      <c r="L262" s="2">
        <f t="shared" ref="L262:L284" si="54">K262*1.5828145</f>
        <v>816.82725087000006</v>
      </c>
      <c r="M262" s="371">
        <v>0</v>
      </c>
      <c r="N262" s="369">
        <v>579.07000000000005</v>
      </c>
      <c r="O262" s="284">
        <f t="shared" ref="O262:O284" si="55">M262+N262</f>
        <v>579.07000000000005</v>
      </c>
      <c r="P262" s="366">
        <f t="shared" ref="P262:P284" si="56">O262*1.0106937</f>
        <v>585.26240085900008</v>
      </c>
      <c r="Q262" s="371"/>
      <c r="R262" s="377"/>
      <c r="S262" s="377"/>
      <c r="T262" s="377"/>
      <c r="U262" s="385"/>
      <c r="V262" s="385"/>
      <c r="W262" s="385"/>
      <c r="X262" s="385"/>
      <c r="Y262" s="385"/>
      <c r="Z262" s="385"/>
      <c r="AA262" s="385"/>
      <c r="AB262" s="385"/>
      <c r="AC262" s="385"/>
      <c r="AD262" s="385"/>
      <c r="AE262" s="385"/>
      <c r="AF262" s="385"/>
      <c r="AG262" s="385"/>
      <c r="AH262" s="385"/>
      <c r="AI262" s="385"/>
      <c r="AJ262" s="385"/>
      <c r="AK262" s="385"/>
      <c r="AL262" s="385"/>
      <c r="AM262" s="385"/>
      <c r="AN262" s="385"/>
      <c r="AO262" s="385"/>
      <c r="AP262" s="385"/>
      <c r="AQ262" s="385"/>
      <c r="AR262" s="385"/>
      <c r="AS262" s="385"/>
      <c r="AT262" s="385"/>
      <c r="AU262" s="385"/>
      <c r="AV262" s="385"/>
      <c r="AW262" s="385"/>
      <c r="AX262" s="385"/>
      <c r="AY262" s="385"/>
      <c r="AZ262" s="385"/>
      <c r="BA262" s="385"/>
      <c r="BB262" s="385"/>
      <c r="BC262" s="385"/>
      <c r="BD262" s="385"/>
      <c r="BE262" s="385"/>
      <c r="BF262" s="385"/>
      <c r="BG262" s="385"/>
      <c r="BH262" s="385"/>
      <c r="BI262" s="385"/>
      <c r="BJ262" s="385"/>
      <c r="BK262" s="385"/>
      <c r="BL262" s="385"/>
      <c r="BM262" s="385"/>
      <c r="BN262" s="385"/>
      <c r="BO262" s="385"/>
      <c r="BP262" s="385"/>
      <c r="BQ262" s="385"/>
      <c r="BR262" s="385"/>
      <c r="BS262" s="385"/>
      <c r="BT262" s="385"/>
      <c r="BU262" s="385"/>
      <c r="BV262" s="385"/>
      <c r="BW262" s="385"/>
      <c r="BX262" s="385"/>
      <c r="BY262" s="385"/>
      <c r="BZ262" s="385"/>
      <c r="CA262" s="385"/>
      <c r="CB262" s="385"/>
      <c r="CC262" s="385"/>
      <c r="CD262" s="385"/>
      <c r="CE262" s="385"/>
      <c r="CF262" s="385"/>
      <c r="CG262" s="385"/>
      <c r="CH262" s="385"/>
      <c r="CI262" s="385"/>
      <c r="CJ262" s="385"/>
      <c r="CK262" s="385"/>
      <c r="CL262" s="385"/>
      <c r="CM262" s="385"/>
      <c r="CN262" s="385"/>
      <c r="CO262" s="385"/>
      <c r="CP262" s="385"/>
      <c r="CQ262" s="385"/>
      <c r="CR262" s="385"/>
      <c r="CS262" s="385"/>
      <c r="CT262" s="385"/>
      <c r="CU262" s="385"/>
      <c r="CV262" s="385"/>
      <c r="CW262" s="385"/>
      <c r="CX262" s="385"/>
      <c r="CY262" s="385"/>
      <c r="CZ262" s="385"/>
      <c r="DA262" s="385"/>
      <c r="DB262" s="385"/>
      <c r="DC262" s="385"/>
      <c r="DD262" s="385"/>
      <c r="DE262" s="385"/>
      <c r="DF262" s="385"/>
      <c r="DG262" s="385"/>
      <c r="DH262" s="385"/>
      <c r="DI262" s="385"/>
      <c r="DJ262" s="385"/>
      <c r="DK262" s="385"/>
      <c r="DL262" s="385"/>
      <c r="DM262" s="385"/>
      <c r="DN262" s="385"/>
      <c r="DO262" s="385"/>
      <c r="DP262" s="385"/>
      <c r="DQ262" s="385"/>
      <c r="DR262" s="385"/>
      <c r="DS262" s="385"/>
      <c r="DT262" s="385"/>
      <c r="DU262" s="385"/>
      <c r="DV262" s="385"/>
      <c r="DW262" s="385"/>
      <c r="DX262" s="385"/>
      <c r="DY262" s="385"/>
      <c r="DZ262" s="385"/>
      <c r="EA262" s="385"/>
      <c r="EB262" s="385"/>
      <c r="EC262" s="385"/>
      <c r="ED262" s="385"/>
      <c r="EE262" s="385"/>
      <c r="EF262" s="385"/>
      <c r="EG262" s="385"/>
      <c r="EH262" s="385"/>
      <c r="EI262" s="385"/>
      <c r="EJ262" s="385"/>
      <c r="EK262" s="385"/>
      <c r="EL262" s="385"/>
      <c r="EM262" s="385"/>
      <c r="EN262" s="385"/>
      <c r="EO262" s="385"/>
      <c r="EP262" s="385"/>
      <c r="EQ262" s="385"/>
      <c r="ER262" s="385"/>
      <c r="ES262" s="385"/>
      <c r="ET262" s="385"/>
      <c r="EU262" s="385"/>
      <c r="EV262" s="385"/>
      <c r="EW262" s="385"/>
      <c r="EX262" s="385"/>
      <c r="EY262" s="385"/>
      <c r="EZ262" s="385"/>
      <c r="FA262" s="385"/>
      <c r="FB262" s="385"/>
      <c r="FC262" s="385"/>
      <c r="FD262" s="385"/>
      <c r="FE262" s="385"/>
      <c r="FF262" s="385"/>
      <c r="FG262" s="385"/>
      <c r="FH262" s="385"/>
      <c r="FI262" s="385"/>
      <c r="FJ262" s="385"/>
      <c r="FK262" s="385"/>
      <c r="FL262" s="385"/>
      <c r="FM262" s="385"/>
      <c r="FN262" s="385"/>
      <c r="FO262" s="385"/>
      <c r="FP262" s="385"/>
      <c r="FQ262" s="385"/>
      <c r="FR262" s="385"/>
      <c r="FS262" s="385"/>
      <c r="FT262" s="385"/>
      <c r="FU262" s="385"/>
      <c r="FV262" s="385"/>
      <c r="FW262" s="385"/>
      <c r="FX262" s="385"/>
      <c r="FY262" s="385"/>
      <c r="FZ262" s="385"/>
      <c r="GA262" s="385"/>
      <c r="GB262" s="385"/>
      <c r="GC262" s="385"/>
      <c r="GD262" s="385"/>
      <c r="GE262" s="385"/>
      <c r="GF262" s="385"/>
      <c r="GG262" s="385"/>
      <c r="GH262" s="385"/>
      <c r="GI262" s="385"/>
      <c r="GJ262" s="385"/>
      <c r="GK262" s="385"/>
      <c r="GL262" s="385"/>
      <c r="GM262" s="385"/>
      <c r="GN262" s="386"/>
    </row>
    <row r="263" spans="1:196" ht="15.75" thickBot="1" x14ac:dyDescent="0.3">
      <c r="A263" s="210" t="s">
        <v>36</v>
      </c>
      <c r="B263" s="210"/>
      <c r="C263" s="303">
        <v>54.21</v>
      </c>
      <c r="D263" s="210">
        <v>873.6</v>
      </c>
      <c r="E263" s="210">
        <v>11.6</v>
      </c>
      <c r="F263" s="210">
        <v>47.42</v>
      </c>
      <c r="G263" s="210">
        <v>18.72</v>
      </c>
      <c r="H263" s="301">
        <f>F263+G263</f>
        <v>66.14</v>
      </c>
      <c r="I263" s="210">
        <v>0</v>
      </c>
      <c r="J263" s="210">
        <v>7.8</v>
      </c>
      <c r="K263" s="302">
        <f t="shared" si="53"/>
        <v>1079.49</v>
      </c>
      <c r="L263" s="2">
        <f t="shared" si="54"/>
        <v>1708.6324246050001</v>
      </c>
      <c r="M263" s="210">
        <v>70.2</v>
      </c>
      <c r="N263" s="303">
        <v>579.07000000000005</v>
      </c>
      <c r="O263" s="284">
        <f t="shared" si="55"/>
        <v>649.2700000000001</v>
      </c>
      <c r="P263" s="366">
        <f t="shared" si="56"/>
        <v>656.21309859900009</v>
      </c>
      <c r="Q263" s="210"/>
      <c r="R263" s="9"/>
      <c r="S263" s="9"/>
      <c r="T263" s="9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384"/>
    </row>
    <row r="264" spans="1:196" s="267" customFormat="1" ht="15.75" thickBot="1" x14ac:dyDescent="0.3">
      <c r="A264" s="285"/>
      <c r="B264" s="286"/>
      <c r="C264" s="286">
        <f t="shared" ref="C264" si="57">SUM(C261:C263)</f>
        <v>163.1</v>
      </c>
      <c r="D264" s="286">
        <f>SUM(D261:D263)</f>
        <v>1747.2</v>
      </c>
      <c r="E264" s="286">
        <f>SUM(E261:E263)</f>
        <v>127.6</v>
      </c>
      <c r="F264" s="286"/>
      <c r="G264" s="286"/>
      <c r="H264" s="288">
        <f t="shared" ref="H264:N264" si="58">SUM(H261:H263)</f>
        <v>377.55</v>
      </c>
      <c r="I264" s="286">
        <f t="shared" si="58"/>
        <v>131.06</v>
      </c>
      <c r="J264" s="286">
        <f t="shared" si="58"/>
        <v>26.48</v>
      </c>
      <c r="K264" s="289">
        <f t="shared" si="53"/>
        <v>2572.9899999999998</v>
      </c>
      <c r="L264" s="394">
        <f t="shared" si="54"/>
        <v>4072.5658803549995</v>
      </c>
      <c r="M264" s="286">
        <f t="shared" si="58"/>
        <v>99.84</v>
      </c>
      <c r="N264" s="286">
        <f t="shared" si="58"/>
        <v>1737.21</v>
      </c>
      <c r="O264" s="284">
        <f t="shared" si="55"/>
        <v>1837.05</v>
      </c>
      <c r="P264" s="395">
        <f t="shared" si="56"/>
        <v>1856.6948615849999</v>
      </c>
      <c r="Q264" s="286"/>
      <c r="R264" s="391"/>
      <c r="S264" s="391"/>
      <c r="T264" s="391"/>
      <c r="U264" s="390"/>
      <c r="V264" s="390"/>
      <c r="W264" s="390"/>
      <c r="X264" s="390"/>
      <c r="Y264" s="390"/>
      <c r="Z264" s="390"/>
      <c r="AA264" s="390"/>
      <c r="AB264" s="390"/>
      <c r="AC264" s="390"/>
      <c r="AD264" s="390"/>
      <c r="AE264" s="390"/>
      <c r="AF264" s="390"/>
      <c r="AG264" s="390"/>
      <c r="AH264" s="390"/>
      <c r="AI264" s="390"/>
      <c r="AJ264" s="390"/>
      <c r="AK264" s="390"/>
      <c r="AL264" s="390"/>
      <c r="AM264" s="390"/>
      <c r="AN264" s="390"/>
      <c r="AO264" s="390"/>
      <c r="AP264" s="390"/>
      <c r="AQ264" s="390"/>
      <c r="AR264" s="390"/>
      <c r="AS264" s="390"/>
      <c r="AT264" s="390"/>
      <c r="AU264" s="390"/>
      <c r="AV264" s="390"/>
      <c r="AW264" s="390"/>
      <c r="AX264" s="390"/>
      <c r="AY264" s="390"/>
      <c r="AZ264" s="390"/>
      <c r="BA264" s="390"/>
      <c r="BB264" s="390"/>
      <c r="BC264" s="390"/>
      <c r="BD264" s="390"/>
      <c r="BE264" s="390"/>
      <c r="BF264" s="390"/>
      <c r="BG264" s="390"/>
      <c r="BH264" s="390"/>
      <c r="BI264" s="390"/>
      <c r="BJ264" s="390"/>
      <c r="BK264" s="390"/>
      <c r="BL264" s="390"/>
      <c r="BM264" s="390"/>
      <c r="BN264" s="390"/>
      <c r="BO264" s="390"/>
      <c r="BP264" s="390"/>
      <c r="BQ264" s="390"/>
      <c r="BR264" s="390"/>
      <c r="BS264" s="390"/>
      <c r="BT264" s="390"/>
      <c r="BU264" s="390"/>
      <c r="BV264" s="390"/>
      <c r="BW264" s="390"/>
      <c r="BX264" s="390"/>
      <c r="BY264" s="390"/>
      <c r="BZ264" s="390"/>
      <c r="CA264" s="390"/>
      <c r="CB264" s="390"/>
      <c r="CC264" s="390"/>
      <c r="CD264" s="390"/>
      <c r="CE264" s="390"/>
      <c r="CF264" s="390"/>
      <c r="CG264" s="390"/>
      <c r="CH264" s="390"/>
      <c r="CI264" s="390"/>
      <c r="CJ264" s="390"/>
      <c r="CK264" s="390"/>
      <c r="CL264" s="390"/>
      <c r="CM264" s="390"/>
      <c r="CN264" s="390"/>
      <c r="CO264" s="390"/>
      <c r="CP264" s="390"/>
      <c r="CQ264" s="390"/>
      <c r="CR264" s="390"/>
      <c r="CS264" s="390"/>
      <c r="CT264" s="390"/>
      <c r="CU264" s="390"/>
      <c r="CV264" s="390"/>
      <c r="CW264" s="390"/>
      <c r="CX264" s="390"/>
      <c r="CY264" s="390"/>
      <c r="CZ264" s="390"/>
      <c r="DA264" s="390"/>
      <c r="DB264" s="390"/>
      <c r="DC264" s="390"/>
      <c r="DD264" s="390"/>
      <c r="DE264" s="390"/>
      <c r="DF264" s="390"/>
      <c r="DG264" s="390"/>
      <c r="DH264" s="390"/>
      <c r="GN264" s="245"/>
    </row>
    <row r="265" spans="1:196" x14ac:dyDescent="0.25">
      <c r="A265" s="193" t="s">
        <v>34</v>
      </c>
      <c r="B265" s="193">
        <v>66</v>
      </c>
      <c r="C265" s="193">
        <v>164.04</v>
      </c>
      <c r="D265" s="193">
        <v>865.2</v>
      </c>
      <c r="E265" s="193">
        <v>215.01</v>
      </c>
      <c r="F265" s="193">
        <v>394.92</v>
      </c>
      <c r="G265" s="193">
        <v>78.36</v>
      </c>
      <c r="H265" s="292">
        <f>F265+G265</f>
        <v>473.28000000000003</v>
      </c>
      <c r="I265" s="193">
        <v>0</v>
      </c>
      <c r="J265" s="193">
        <v>8.61</v>
      </c>
      <c r="K265" s="293">
        <f t="shared" si="53"/>
        <v>2199.42</v>
      </c>
      <c r="L265" s="2">
        <f t="shared" si="54"/>
        <v>3481.27386759</v>
      </c>
      <c r="M265" s="193">
        <v>29.36</v>
      </c>
      <c r="N265" s="193">
        <v>573.5</v>
      </c>
      <c r="O265" s="284">
        <f t="shared" si="55"/>
        <v>602.86</v>
      </c>
      <c r="P265" s="366">
        <f t="shared" si="56"/>
        <v>609.30680398200002</v>
      </c>
      <c r="Q265" s="193">
        <v>66</v>
      </c>
      <c r="R265" s="9"/>
      <c r="S265" s="9"/>
      <c r="T265" s="9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384"/>
    </row>
    <row r="266" spans="1:196" s="375" customFormat="1" x14ac:dyDescent="0.25">
      <c r="A266" s="371" t="s">
        <v>35</v>
      </c>
      <c r="B266" s="371"/>
      <c r="C266" s="369">
        <v>162.63</v>
      </c>
      <c r="D266" s="371">
        <v>0</v>
      </c>
      <c r="E266" s="371">
        <v>227.53</v>
      </c>
      <c r="F266" s="371">
        <v>427.49</v>
      </c>
      <c r="G266" s="371">
        <v>34.36</v>
      </c>
      <c r="H266" s="367">
        <f>F266+G266</f>
        <v>461.85</v>
      </c>
      <c r="I266" s="371">
        <v>0</v>
      </c>
      <c r="J266" s="371">
        <v>9.89</v>
      </c>
      <c r="K266" s="2">
        <f t="shared" si="53"/>
        <v>1323.7500000000002</v>
      </c>
      <c r="L266" s="2">
        <f t="shared" si="54"/>
        <v>2095.2506943750004</v>
      </c>
      <c r="M266" s="371">
        <v>0</v>
      </c>
      <c r="N266" s="369">
        <v>573.5</v>
      </c>
      <c r="O266" s="284">
        <f t="shared" si="55"/>
        <v>573.5</v>
      </c>
      <c r="P266" s="366">
        <f t="shared" si="56"/>
        <v>579.63283695000007</v>
      </c>
      <c r="Q266" s="371"/>
      <c r="R266" s="377"/>
      <c r="S266" s="377"/>
      <c r="T266" s="377"/>
      <c r="U266" s="385"/>
      <c r="V266" s="385"/>
      <c r="W266" s="385"/>
      <c r="X266" s="385"/>
      <c r="Y266" s="385"/>
      <c r="Z266" s="385"/>
      <c r="AA266" s="385"/>
      <c r="AB266" s="385"/>
      <c r="AC266" s="385"/>
      <c r="AD266" s="385"/>
      <c r="AE266" s="385"/>
      <c r="AF266" s="385"/>
      <c r="AG266" s="385"/>
      <c r="AH266" s="385"/>
      <c r="AI266" s="385"/>
      <c r="AJ266" s="385"/>
      <c r="AK266" s="385"/>
      <c r="AL266" s="385"/>
      <c r="AM266" s="385"/>
      <c r="AN266" s="385"/>
      <c r="AO266" s="385"/>
      <c r="AP266" s="385"/>
      <c r="AQ266" s="385"/>
      <c r="AR266" s="385"/>
      <c r="AS266" s="385"/>
      <c r="AT266" s="385"/>
      <c r="AU266" s="385"/>
      <c r="AV266" s="385"/>
      <c r="AW266" s="385"/>
      <c r="AX266" s="385"/>
      <c r="AY266" s="385"/>
      <c r="AZ266" s="385"/>
      <c r="BA266" s="385"/>
      <c r="BB266" s="385"/>
      <c r="BC266" s="385"/>
      <c r="BD266" s="385"/>
      <c r="BE266" s="385"/>
      <c r="BF266" s="385"/>
      <c r="BG266" s="385"/>
      <c r="BH266" s="385"/>
      <c r="BI266" s="385"/>
      <c r="BJ266" s="385"/>
      <c r="BK266" s="385"/>
      <c r="BL266" s="385"/>
      <c r="BM266" s="385"/>
      <c r="BN266" s="385"/>
      <c r="BO266" s="385"/>
      <c r="BP266" s="385"/>
      <c r="BQ266" s="385"/>
      <c r="BR266" s="385"/>
      <c r="BS266" s="385"/>
      <c r="BT266" s="385"/>
      <c r="BU266" s="385"/>
      <c r="BV266" s="385"/>
      <c r="BW266" s="385"/>
      <c r="BX266" s="385"/>
      <c r="BY266" s="385"/>
      <c r="BZ266" s="385"/>
      <c r="CA266" s="385"/>
      <c r="CB266" s="385"/>
      <c r="CC266" s="385"/>
      <c r="CD266" s="385"/>
      <c r="CE266" s="385"/>
      <c r="CF266" s="385"/>
      <c r="CG266" s="385"/>
      <c r="CH266" s="385"/>
      <c r="CI266" s="385"/>
      <c r="CJ266" s="385"/>
      <c r="CK266" s="385"/>
      <c r="CL266" s="385"/>
      <c r="CM266" s="385"/>
      <c r="CN266" s="385"/>
      <c r="CO266" s="385"/>
      <c r="CP266" s="385"/>
      <c r="CQ266" s="385"/>
      <c r="CR266" s="385"/>
      <c r="CS266" s="385"/>
      <c r="CT266" s="385"/>
      <c r="CU266" s="385"/>
      <c r="CV266" s="385"/>
      <c r="CW266" s="385"/>
      <c r="CX266" s="385"/>
      <c r="CY266" s="385"/>
      <c r="CZ266" s="385"/>
      <c r="DA266" s="385"/>
      <c r="DB266" s="385"/>
      <c r="DC266" s="385"/>
      <c r="DD266" s="385"/>
      <c r="DE266" s="385"/>
      <c r="DF266" s="385"/>
      <c r="DG266" s="385"/>
      <c r="DH266" s="385"/>
      <c r="DI266" s="385"/>
      <c r="DJ266" s="385"/>
      <c r="DK266" s="385"/>
      <c r="DL266" s="385"/>
      <c r="DM266" s="385"/>
      <c r="DN266" s="385"/>
      <c r="DO266" s="385"/>
      <c r="DP266" s="385"/>
      <c r="DQ266" s="385"/>
      <c r="DR266" s="385"/>
      <c r="DS266" s="385"/>
      <c r="DT266" s="385"/>
      <c r="DU266" s="385"/>
      <c r="DV266" s="385"/>
      <c r="DW266" s="385"/>
      <c r="DX266" s="385"/>
      <c r="DY266" s="385"/>
      <c r="DZ266" s="385"/>
      <c r="EA266" s="385"/>
      <c r="EB266" s="385"/>
      <c r="EC266" s="385"/>
      <c r="ED266" s="385"/>
      <c r="EE266" s="385"/>
      <c r="EF266" s="385"/>
      <c r="EG266" s="385"/>
      <c r="EH266" s="385"/>
      <c r="EI266" s="385"/>
      <c r="EJ266" s="385"/>
      <c r="EK266" s="385"/>
      <c r="EL266" s="385"/>
      <c r="EM266" s="385"/>
      <c r="EN266" s="385"/>
      <c r="EO266" s="385"/>
      <c r="EP266" s="385"/>
      <c r="EQ266" s="385"/>
      <c r="ER266" s="385"/>
      <c r="ES266" s="385"/>
      <c r="ET266" s="385"/>
      <c r="EU266" s="385"/>
      <c r="EV266" s="385"/>
      <c r="EW266" s="385"/>
      <c r="EX266" s="385"/>
      <c r="EY266" s="385"/>
      <c r="EZ266" s="385"/>
      <c r="FA266" s="385"/>
      <c r="FB266" s="385"/>
      <c r="FC266" s="385"/>
      <c r="FD266" s="385"/>
      <c r="FE266" s="385"/>
      <c r="FF266" s="385"/>
      <c r="FG266" s="385"/>
      <c r="FH266" s="385"/>
      <c r="FI266" s="385"/>
      <c r="FJ266" s="385"/>
      <c r="FK266" s="385"/>
      <c r="FL266" s="385"/>
      <c r="FM266" s="385"/>
      <c r="FN266" s="385"/>
      <c r="FO266" s="385"/>
      <c r="FP266" s="385"/>
      <c r="FQ266" s="385"/>
      <c r="FR266" s="385"/>
      <c r="FS266" s="385"/>
      <c r="FT266" s="385"/>
      <c r="FU266" s="385"/>
      <c r="FV266" s="385"/>
      <c r="FW266" s="385"/>
      <c r="FX266" s="385"/>
      <c r="FY266" s="385"/>
      <c r="FZ266" s="385"/>
      <c r="GA266" s="385"/>
      <c r="GB266" s="385"/>
      <c r="GC266" s="385"/>
      <c r="GD266" s="385"/>
      <c r="GE266" s="385"/>
      <c r="GF266" s="385"/>
      <c r="GG266" s="385"/>
      <c r="GH266" s="385"/>
      <c r="GI266" s="385"/>
      <c r="GJ266" s="385"/>
      <c r="GK266" s="385"/>
      <c r="GL266" s="385"/>
      <c r="GM266" s="385"/>
      <c r="GN266" s="386"/>
    </row>
    <row r="267" spans="1:196" ht="15.75" thickBot="1" x14ac:dyDescent="0.3">
      <c r="A267" s="210" t="s">
        <v>36</v>
      </c>
      <c r="B267" s="210"/>
      <c r="C267" s="193">
        <v>162.63</v>
      </c>
      <c r="D267" s="210">
        <v>865.2</v>
      </c>
      <c r="E267" s="210">
        <v>219.76</v>
      </c>
      <c r="F267" s="210">
        <v>400.77</v>
      </c>
      <c r="G267" s="210">
        <v>18.54</v>
      </c>
      <c r="H267" s="301">
        <f>F267+G267</f>
        <v>419.31</v>
      </c>
      <c r="I267" s="210">
        <v>0</v>
      </c>
      <c r="J267" s="210">
        <v>7.73</v>
      </c>
      <c r="K267" s="2">
        <f t="shared" si="53"/>
        <v>2093.94</v>
      </c>
      <c r="L267" s="2">
        <f t="shared" si="54"/>
        <v>3314.3185941300003</v>
      </c>
      <c r="M267" s="210">
        <v>69.53</v>
      </c>
      <c r="N267" s="193">
        <v>573.5</v>
      </c>
      <c r="O267" s="284">
        <f t="shared" si="55"/>
        <v>643.03</v>
      </c>
      <c r="P267" s="366">
        <f t="shared" si="56"/>
        <v>649.90636991099996</v>
      </c>
      <c r="Q267" s="210"/>
      <c r="R267" s="9"/>
      <c r="S267" s="9"/>
      <c r="T267" s="9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384"/>
    </row>
    <row r="268" spans="1:196" ht="15.75" thickBot="1" x14ac:dyDescent="0.3">
      <c r="A268" s="285"/>
      <c r="B268" s="286"/>
      <c r="C268" s="286">
        <f t="shared" ref="C268" si="59">SUM(C265:C267)</f>
        <v>489.29999999999995</v>
      </c>
      <c r="D268" s="286">
        <f>SUM(D265:D267)</f>
        <v>1730.4</v>
      </c>
      <c r="E268" s="286">
        <f>SUM(E265:E267)</f>
        <v>662.3</v>
      </c>
      <c r="F268" s="286"/>
      <c r="G268" s="286"/>
      <c r="H268" s="288">
        <f t="shared" ref="H268:N268" si="60">SUM(H265:H267)</f>
        <v>1354.44</v>
      </c>
      <c r="I268" s="286">
        <f t="shared" si="60"/>
        <v>0</v>
      </c>
      <c r="J268" s="286">
        <f t="shared" si="60"/>
        <v>26.23</v>
      </c>
      <c r="K268" s="2">
        <f t="shared" si="53"/>
        <v>4262.67</v>
      </c>
      <c r="L268" s="394">
        <f t="shared" si="54"/>
        <v>6747.0158847150005</v>
      </c>
      <c r="M268" s="286">
        <f t="shared" si="60"/>
        <v>98.89</v>
      </c>
      <c r="N268" s="286">
        <f t="shared" si="60"/>
        <v>1720.5</v>
      </c>
      <c r="O268" s="284">
        <f t="shared" si="55"/>
        <v>1819.39</v>
      </c>
      <c r="P268" s="395">
        <f t="shared" si="56"/>
        <v>1838.8460108430002</v>
      </c>
      <c r="Q268" s="286"/>
      <c r="R268" s="9"/>
      <c r="S268" s="9"/>
      <c r="T268" s="9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384"/>
    </row>
    <row r="269" spans="1:196" x14ac:dyDescent="0.25">
      <c r="A269" s="193" t="s">
        <v>34</v>
      </c>
      <c r="B269" s="193">
        <v>67</v>
      </c>
      <c r="C269" s="193">
        <v>54.68</v>
      </c>
      <c r="D269" s="193">
        <v>1293.5999999999999</v>
      </c>
      <c r="E269" s="193">
        <v>12.18</v>
      </c>
      <c r="F269" s="193">
        <v>32.01</v>
      </c>
      <c r="G269" s="193">
        <v>117.16</v>
      </c>
      <c r="H269" s="292">
        <f>F269+G269</f>
        <v>149.16999999999999</v>
      </c>
      <c r="I269" s="193">
        <v>260.26</v>
      </c>
      <c r="J269" s="193">
        <v>12.88</v>
      </c>
      <c r="K269" s="2">
        <f t="shared" si="53"/>
        <v>1931.9400000000003</v>
      </c>
      <c r="L269" s="2">
        <f t="shared" si="54"/>
        <v>3057.9026451300006</v>
      </c>
      <c r="M269" s="193">
        <v>43.89</v>
      </c>
      <c r="N269" s="193">
        <v>857.47</v>
      </c>
      <c r="O269" s="284">
        <f t="shared" si="55"/>
        <v>901.36</v>
      </c>
      <c r="P269" s="366">
        <f t="shared" si="56"/>
        <v>910.9988734320001</v>
      </c>
      <c r="Q269" s="193">
        <v>67</v>
      </c>
      <c r="R269" s="9"/>
      <c r="S269" s="9"/>
      <c r="T269" s="9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384"/>
    </row>
    <row r="270" spans="1:196" s="375" customFormat="1" x14ac:dyDescent="0.25">
      <c r="A270" s="371" t="s">
        <v>35</v>
      </c>
      <c r="B270" s="371"/>
      <c r="C270" s="369">
        <v>54.21</v>
      </c>
      <c r="D270" s="371">
        <v>0</v>
      </c>
      <c r="E270" s="371">
        <v>13.22</v>
      </c>
      <c r="F270" s="371">
        <v>37.43</v>
      </c>
      <c r="G270" s="371">
        <v>51.37</v>
      </c>
      <c r="H270" s="367">
        <f>F270+G270</f>
        <v>88.8</v>
      </c>
      <c r="I270" s="371">
        <v>260.26</v>
      </c>
      <c r="J270" s="371">
        <v>14.78</v>
      </c>
      <c r="K270" s="2">
        <f t="shared" si="53"/>
        <v>520.07000000000005</v>
      </c>
      <c r="L270" s="2">
        <f t="shared" si="54"/>
        <v>823.17433701500011</v>
      </c>
      <c r="M270" s="371">
        <v>0</v>
      </c>
      <c r="N270" s="369">
        <v>857.47</v>
      </c>
      <c r="O270" s="284">
        <f t="shared" si="55"/>
        <v>857.47</v>
      </c>
      <c r="P270" s="366">
        <f t="shared" si="56"/>
        <v>866.63952693900001</v>
      </c>
      <c r="Q270" s="371"/>
      <c r="R270" s="377"/>
      <c r="S270" s="377"/>
      <c r="T270" s="377"/>
      <c r="U270" s="385"/>
      <c r="V270" s="385"/>
      <c r="W270" s="385"/>
      <c r="X270" s="385"/>
      <c r="Y270" s="385"/>
      <c r="Z270" s="385"/>
      <c r="AA270" s="385"/>
      <c r="AB270" s="385"/>
      <c r="AC270" s="385"/>
      <c r="AD270" s="385"/>
      <c r="AE270" s="385"/>
      <c r="AF270" s="385"/>
      <c r="AG270" s="385"/>
      <c r="AH270" s="385"/>
      <c r="AI270" s="385"/>
      <c r="AJ270" s="385"/>
      <c r="AK270" s="385"/>
      <c r="AL270" s="385"/>
      <c r="AM270" s="385"/>
      <c r="AN270" s="385"/>
      <c r="AO270" s="385"/>
      <c r="AP270" s="385"/>
      <c r="AQ270" s="385"/>
      <c r="AR270" s="385"/>
      <c r="AS270" s="385"/>
      <c r="AT270" s="385"/>
      <c r="AU270" s="385"/>
      <c r="AV270" s="385"/>
      <c r="AW270" s="385"/>
      <c r="AX270" s="385"/>
      <c r="AY270" s="385"/>
      <c r="AZ270" s="385"/>
      <c r="BA270" s="385"/>
      <c r="BB270" s="385"/>
      <c r="BC270" s="385"/>
      <c r="BD270" s="385"/>
      <c r="BE270" s="385"/>
      <c r="BF270" s="385"/>
      <c r="BG270" s="385"/>
      <c r="BH270" s="385"/>
      <c r="BI270" s="385"/>
      <c r="BJ270" s="385"/>
      <c r="BK270" s="385"/>
      <c r="BL270" s="385"/>
      <c r="BM270" s="385"/>
      <c r="BN270" s="385"/>
      <c r="BO270" s="385"/>
      <c r="BP270" s="385"/>
      <c r="BQ270" s="385"/>
      <c r="BR270" s="385"/>
      <c r="BS270" s="385"/>
      <c r="BT270" s="385"/>
      <c r="BU270" s="385"/>
      <c r="BV270" s="385"/>
      <c r="BW270" s="385"/>
      <c r="BX270" s="385"/>
      <c r="BY270" s="385"/>
      <c r="BZ270" s="385"/>
      <c r="CA270" s="385"/>
      <c r="CB270" s="385"/>
      <c r="CC270" s="385"/>
      <c r="CD270" s="385"/>
      <c r="CE270" s="385"/>
      <c r="CF270" s="385"/>
      <c r="CG270" s="385"/>
      <c r="CH270" s="385"/>
      <c r="CI270" s="385"/>
      <c r="CJ270" s="385"/>
      <c r="CK270" s="385"/>
      <c r="CL270" s="385"/>
      <c r="CM270" s="385"/>
      <c r="CN270" s="385"/>
      <c r="CO270" s="385"/>
      <c r="CP270" s="385"/>
      <c r="CQ270" s="385"/>
      <c r="CR270" s="385"/>
      <c r="CS270" s="385"/>
      <c r="CT270" s="385"/>
      <c r="CU270" s="385"/>
      <c r="CV270" s="385"/>
      <c r="CW270" s="385"/>
      <c r="CX270" s="385"/>
      <c r="CY270" s="385"/>
      <c r="CZ270" s="385"/>
      <c r="DA270" s="385"/>
      <c r="DB270" s="385"/>
      <c r="DC270" s="385"/>
      <c r="DD270" s="385"/>
      <c r="DE270" s="385"/>
      <c r="DF270" s="385"/>
      <c r="DG270" s="385"/>
      <c r="DH270" s="385"/>
      <c r="DI270" s="385"/>
      <c r="DJ270" s="385"/>
      <c r="DK270" s="385"/>
      <c r="DL270" s="385"/>
      <c r="DM270" s="385"/>
      <c r="DN270" s="385"/>
      <c r="DO270" s="385"/>
      <c r="DP270" s="385"/>
      <c r="DQ270" s="385"/>
      <c r="DR270" s="385"/>
      <c r="DS270" s="385"/>
      <c r="DT270" s="385"/>
      <c r="DU270" s="385"/>
      <c r="DV270" s="385"/>
      <c r="DW270" s="385"/>
      <c r="DX270" s="385"/>
      <c r="DY270" s="385"/>
      <c r="DZ270" s="385"/>
      <c r="EA270" s="385"/>
      <c r="EB270" s="385"/>
      <c r="EC270" s="385"/>
      <c r="ED270" s="385"/>
      <c r="EE270" s="385"/>
      <c r="EF270" s="385"/>
      <c r="EG270" s="385"/>
      <c r="EH270" s="385"/>
      <c r="EI270" s="385"/>
      <c r="EJ270" s="385"/>
      <c r="EK270" s="385"/>
      <c r="EL270" s="385"/>
      <c r="EM270" s="385"/>
      <c r="EN270" s="385"/>
      <c r="EO270" s="385"/>
      <c r="EP270" s="385"/>
      <c r="EQ270" s="385"/>
      <c r="ER270" s="385"/>
      <c r="ES270" s="385"/>
      <c r="ET270" s="385"/>
      <c r="EU270" s="385"/>
      <c r="EV270" s="385"/>
      <c r="EW270" s="385"/>
      <c r="EX270" s="385"/>
      <c r="EY270" s="385"/>
      <c r="EZ270" s="385"/>
      <c r="FA270" s="385"/>
      <c r="FB270" s="385"/>
      <c r="FC270" s="385"/>
      <c r="FD270" s="385"/>
      <c r="FE270" s="385"/>
      <c r="FF270" s="385"/>
      <c r="FG270" s="385"/>
      <c r="FH270" s="385"/>
      <c r="FI270" s="385"/>
      <c r="FJ270" s="385"/>
      <c r="FK270" s="385"/>
      <c r="FL270" s="385"/>
      <c r="FM270" s="385"/>
      <c r="FN270" s="385"/>
      <c r="FO270" s="385"/>
      <c r="FP270" s="385"/>
      <c r="FQ270" s="385"/>
      <c r="FR270" s="385"/>
      <c r="FS270" s="385"/>
      <c r="FT270" s="385"/>
      <c r="FU270" s="385"/>
      <c r="FV270" s="385"/>
      <c r="FW270" s="385"/>
      <c r="FX270" s="385"/>
      <c r="FY270" s="385"/>
      <c r="FZ270" s="385"/>
      <c r="GA270" s="385"/>
      <c r="GB270" s="385"/>
      <c r="GC270" s="385"/>
      <c r="GD270" s="385"/>
      <c r="GE270" s="385"/>
      <c r="GF270" s="385"/>
      <c r="GG270" s="385"/>
      <c r="GH270" s="385"/>
      <c r="GI270" s="385"/>
      <c r="GJ270" s="385"/>
      <c r="GK270" s="385"/>
      <c r="GL270" s="385"/>
      <c r="GM270" s="385"/>
      <c r="GN270" s="386"/>
    </row>
    <row r="271" spans="1:196" ht="15.75" thickBot="1" x14ac:dyDescent="0.3">
      <c r="A271" s="210" t="s">
        <v>36</v>
      </c>
      <c r="B271" s="210"/>
      <c r="C271" s="303">
        <v>54.21</v>
      </c>
      <c r="D271" s="210">
        <v>1293.5999999999999</v>
      </c>
      <c r="E271" s="210">
        <v>18.39</v>
      </c>
      <c r="F271" s="210">
        <v>64.42</v>
      </c>
      <c r="G271" s="210">
        <v>27.72</v>
      </c>
      <c r="H271" s="301">
        <f>F271+G271</f>
        <v>92.14</v>
      </c>
      <c r="I271" s="210">
        <v>260.26</v>
      </c>
      <c r="J271" s="210">
        <v>11.55</v>
      </c>
      <c r="K271" s="302">
        <f t="shared" si="53"/>
        <v>1822.2900000000002</v>
      </c>
      <c r="L271" s="2">
        <f t="shared" si="54"/>
        <v>2884.3470352050003</v>
      </c>
      <c r="M271" s="210">
        <v>103.95</v>
      </c>
      <c r="N271" s="303">
        <v>857.47</v>
      </c>
      <c r="O271" s="284">
        <f t="shared" si="55"/>
        <v>961.42000000000007</v>
      </c>
      <c r="P271" s="366">
        <f t="shared" si="56"/>
        <v>971.70113705400013</v>
      </c>
      <c r="Q271" s="210"/>
      <c r="R271" s="9"/>
      <c r="S271" s="9"/>
      <c r="T271" s="9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384"/>
    </row>
    <row r="272" spans="1:196" s="267" customFormat="1" ht="15.75" thickBot="1" x14ac:dyDescent="0.3">
      <c r="A272" s="285"/>
      <c r="B272" s="286"/>
      <c r="C272" s="286">
        <f t="shared" ref="C272" si="61">SUM(C269:C271)</f>
        <v>163.1</v>
      </c>
      <c r="D272" s="286">
        <f>SUM(D269:D271)</f>
        <v>2587.1999999999998</v>
      </c>
      <c r="E272" s="286">
        <f>SUM(E269:E271)</f>
        <v>43.79</v>
      </c>
      <c r="F272" s="286"/>
      <c r="G272" s="286"/>
      <c r="H272" s="288">
        <f t="shared" ref="H272:N272" si="62">SUM(H269:H271)</f>
        <v>330.10999999999996</v>
      </c>
      <c r="I272" s="286">
        <f t="shared" si="62"/>
        <v>780.78</v>
      </c>
      <c r="J272" s="286">
        <f t="shared" si="62"/>
        <v>39.21</v>
      </c>
      <c r="K272" s="289">
        <f t="shared" si="53"/>
        <v>3944.1899999999996</v>
      </c>
      <c r="L272" s="394">
        <f t="shared" si="54"/>
        <v>6242.9211227549995</v>
      </c>
      <c r="M272" s="286">
        <f t="shared" si="62"/>
        <v>147.84</v>
      </c>
      <c r="N272" s="286">
        <f t="shared" si="62"/>
        <v>2572.41</v>
      </c>
      <c r="O272" s="284">
        <f t="shared" si="55"/>
        <v>2720.25</v>
      </c>
      <c r="P272" s="395">
        <f t="shared" si="56"/>
        <v>2749.3395374249999</v>
      </c>
      <c r="Q272" s="286"/>
      <c r="R272" s="391"/>
      <c r="S272" s="391"/>
      <c r="T272" s="391"/>
      <c r="U272" s="390"/>
      <c r="V272" s="390"/>
      <c r="W272" s="390"/>
      <c r="X272" s="390"/>
      <c r="Y272" s="390"/>
      <c r="Z272" s="390"/>
      <c r="AA272" s="390"/>
      <c r="AB272" s="390"/>
      <c r="AC272" s="390"/>
      <c r="AD272" s="390"/>
      <c r="AE272" s="390"/>
      <c r="AF272" s="390"/>
      <c r="AG272" s="390"/>
      <c r="AH272" s="390"/>
      <c r="AI272" s="390"/>
      <c r="AJ272" s="390"/>
      <c r="AK272" s="390"/>
      <c r="AL272" s="390"/>
      <c r="AM272" s="390"/>
      <c r="AN272" s="390"/>
      <c r="AO272" s="390"/>
      <c r="AP272" s="390"/>
      <c r="AQ272" s="390"/>
      <c r="AR272" s="390"/>
      <c r="AS272" s="390"/>
      <c r="AT272" s="390"/>
      <c r="AU272" s="390"/>
      <c r="AV272" s="390"/>
      <c r="AW272" s="390"/>
      <c r="AX272" s="390"/>
      <c r="AY272" s="390"/>
      <c r="AZ272" s="390"/>
      <c r="BA272" s="390"/>
      <c r="BB272" s="390"/>
      <c r="BC272" s="390"/>
      <c r="BD272" s="390"/>
      <c r="BE272" s="390"/>
      <c r="BF272" s="390"/>
      <c r="BG272" s="390"/>
      <c r="BH272" s="390"/>
      <c r="BI272" s="390"/>
      <c r="BJ272" s="390"/>
      <c r="BK272" s="390"/>
      <c r="BL272" s="390"/>
      <c r="BM272" s="390"/>
      <c r="BN272" s="390"/>
      <c r="BO272" s="390"/>
      <c r="BP272" s="390"/>
      <c r="BQ272" s="390"/>
      <c r="BR272" s="390"/>
      <c r="BS272" s="390"/>
      <c r="BT272" s="390"/>
      <c r="BU272" s="390"/>
      <c r="BV272" s="390"/>
      <c r="BW272" s="390"/>
      <c r="BX272" s="390"/>
      <c r="BY272" s="390"/>
      <c r="BZ272" s="390"/>
      <c r="CA272" s="390"/>
      <c r="CB272" s="390"/>
      <c r="CC272" s="390"/>
      <c r="CD272" s="390"/>
      <c r="CE272" s="390"/>
      <c r="CF272" s="390"/>
      <c r="CG272" s="390"/>
      <c r="CH272" s="390"/>
      <c r="CI272" s="390"/>
      <c r="CJ272" s="390"/>
      <c r="CK272" s="390"/>
      <c r="CL272" s="390"/>
      <c r="CM272" s="390"/>
      <c r="CN272" s="390"/>
      <c r="CO272" s="390"/>
      <c r="CP272" s="390"/>
      <c r="CQ272" s="390"/>
      <c r="CR272" s="390"/>
      <c r="CS272" s="390"/>
      <c r="CT272" s="390"/>
      <c r="CU272" s="390"/>
      <c r="CV272" s="390"/>
      <c r="CW272" s="390"/>
      <c r="CX272" s="390"/>
      <c r="CY272" s="390"/>
      <c r="CZ272" s="390"/>
      <c r="DA272" s="390"/>
      <c r="DB272" s="390"/>
      <c r="DC272" s="390"/>
      <c r="DD272" s="390"/>
      <c r="DE272" s="390"/>
      <c r="DF272" s="390"/>
      <c r="DG272" s="390"/>
      <c r="DH272" s="390"/>
      <c r="GN272" s="245"/>
    </row>
    <row r="273" spans="1:196" x14ac:dyDescent="0.25">
      <c r="A273" s="193" t="s">
        <v>34</v>
      </c>
      <c r="B273" s="193">
        <v>68</v>
      </c>
      <c r="C273" s="193">
        <v>109.36</v>
      </c>
      <c r="D273" s="193">
        <v>971.6</v>
      </c>
      <c r="E273" s="193">
        <v>758.47</v>
      </c>
      <c r="F273" s="193">
        <v>1015.82</v>
      </c>
      <c r="G273" s="193">
        <v>88</v>
      </c>
      <c r="H273" s="292">
        <f>F273+G273</f>
        <v>1103.8200000000002</v>
      </c>
      <c r="I273" s="193">
        <v>0</v>
      </c>
      <c r="J273" s="193">
        <v>9.67</v>
      </c>
      <c r="K273" s="293">
        <f t="shared" si="53"/>
        <v>4056.7400000000002</v>
      </c>
      <c r="L273" s="2">
        <f t="shared" si="54"/>
        <v>6421.0668947300001</v>
      </c>
      <c r="M273" s="193">
        <v>32.97</v>
      </c>
      <c r="N273" s="193">
        <v>644.03</v>
      </c>
      <c r="O273" s="284">
        <f t="shared" si="55"/>
        <v>677</v>
      </c>
      <c r="P273" s="366">
        <f t="shared" si="56"/>
        <v>684.23963490000006</v>
      </c>
      <c r="Q273" s="193">
        <v>68</v>
      </c>
      <c r="R273" s="9"/>
      <c r="S273" s="9"/>
      <c r="T273" s="9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384"/>
    </row>
    <row r="274" spans="1:196" s="375" customFormat="1" x14ac:dyDescent="0.25">
      <c r="A274" s="371" t="s">
        <v>35</v>
      </c>
      <c r="B274" s="371"/>
      <c r="C274" s="369">
        <v>108.42</v>
      </c>
      <c r="D274" s="371">
        <v>0</v>
      </c>
      <c r="E274" s="371">
        <v>826.44</v>
      </c>
      <c r="F274" s="371">
        <v>1117.3499999999999</v>
      </c>
      <c r="G274" s="371">
        <v>38.590000000000003</v>
      </c>
      <c r="H274" s="367">
        <f>F274+G274</f>
        <v>1155.9399999999998</v>
      </c>
      <c r="I274" s="371">
        <v>0</v>
      </c>
      <c r="J274" s="371">
        <v>14.78</v>
      </c>
      <c r="K274" s="2">
        <f t="shared" si="53"/>
        <v>3261.52</v>
      </c>
      <c r="L274" s="2">
        <f t="shared" si="54"/>
        <v>5162.38114804</v>
      </c>
      <c r="M274" s="371">
        <v>0</v>
      </c>
      <c r="N274" s="369">
        <v>644.03</v>
      </c>
      <c r="O274" s="284">
        <f t="shared" si="55"/>
        <v>644.03</v>
      </c>
      <c r="P274" s="366">
        <f t="shared" si="56"/>
        <v>650.917063611</v>
      </c>
      <c r="Q274" s="371"/>
      <c r="R274" s="377"/>
      <c r="S274" s="377"/>
      <c r="T274" s="377"/>
      <c r="U274" s="385"/>
      <c r="V274" s="385"/>
      <c r="W274" s="385"/>
      <c r="X274" s="385"/>
      <c r="Y274" s="385"/>
      <c r="Z274" s="385"/>
      <c r="AA274" s="385"/>
      <c r="AB274" s="385"/>
      <c r="AC274" s="385"/>
      <c r="AD274" s="385"/>
      <c r="AE274" s="385"/>
      <c r="AF274" s="385"/>
      <c r="AG274" s="385"/>
      <c r="AH274" s="385"/>
      <c r="AI274" s="385"/>
      <c r="AJ274" s="385"/>
      <c r="AK274" s="385"/>
      <c r="AL274" s="385"/>
      <c r="AM274" s="385"/>
      <c r="AN274" s="385"/>
      <c r="AO274" s="385"/>
      <c r="AP274" s="385"/>
      <c r="AQ274" s="385"/>
      <c r="AR274" s="385"/>
      <c r="AS274" s="385"/>
      <c r="AT274" s="385"/>
      <c r="AU274" s="385"/>
      <c r="AV274" s="385"/>
      <c r="AW274" s="385"/>
      <c r="AX274" s="385"/>
      <c r="AY274" s="385"/>
      <c r="AZ274" s="385"/>
      <c r="BA274" s="385"/>
      <c r="BB274" s="385"/>
      <c r="BC274" s="385"/>
      <c r="BD274" s="385"/>
      <c r="BE274" s="385"/>
      <c r="BF274" s="385"/>
      <c r="BG274" s="385"/>
      <c r="BH274" s="385"/>
      <c r="BI274" s="385"/>
      <c r="BJ274" s="385"/>
      <c r="BK274" s="385"/>
      <c r="BL274" s="385"/>
      <c r="BM274" s="385"/>
      <c r="BN274" s="385"/>
      <c r="BO274" s="385"/>
      <c r="BP274" s="385"/>
      <c r="BQ274" s="385"/>
      <c r="BR274" s="385"/>
      <c r="BS274" s="385"/>
      <c r="BT274" s="385"/>
      <c r="BU274" s="385"/>
      <c r="BV274" s="385"/>
      <c r="BW274" s="385"/>
      <c r="BX274" s="385"/>
      <c r="BY274" s="385"/>
      <c r="BZ274" s="385"/>
      <c r="CA274" s="385"/>
      <c r="CB274" s="385"/>
      <c r="CC274" s="385"/>
      <c r="CD274" s="385"/>
      <c r="CE274" s="385"/>
      <c r="CF274" s="385"/>
      <c r="CG274" s="385"/>
      <c r="CH274" s="385"/>
      <c r="CI274" s="385"/>
      <c r="CJ274" s="385"/>
      <c r="CK274" s="385"/>
      <c r="CL274" s="385"/>
      <c r="CM274" s="385"/>
      <c r="CN274" s="385"/>
      <c r="CO274" s="385"/>
      <c r="CP274" s="385"/>
      <c r="CQ274" s="385"/>
      <c r="CR274" s="385"/>
      <c r="CS274" s="385"/>
      <c r="CT274" s="385"/>
      <c r="CU274" s="385"/>
      <c r="CV274" s="385"/>
      <c r="CW274" s="385"/>
      <c r="CX274" s="385"/>
      <c r="CY274" s="385"/>
      <c r="CZ274" s="385"/>
      <c r="DA274" s="385"/>
      <c r="DB274" s="385"/>
      <c r="DC274" s="385"/>
      <c r="DD274" s="385"/>
      <c r="DE274" s="385"/>
      <c r="DF274" s="385"/>
      <c r="DG274" s="385"/>
      <c r="DH274" s="385"/>
      <c r="DI274" s="385"/>
      <c r="DJ274" s="385"/>
      <c r="DK274" s="385"/>
      <c r="DL274" s="385"/>
      <c r="DM274" s="385"/>
      <c r="DN274" s="385"/>
      <c r="DO274" s="385"/>
      <c r="DP274" s="385"/>
      <c r="DQ274" s="385"/>
      <c r="DR274" s="385"/>
      <c r="DS274" s="385"/>
      <c r="DT274" s="385"/>
      <c r="DU274" s="385"/>
      <c r="DV274" s="385"/>
      <c r="DW274" s="385"/>
      <c r="DX274" s="385"/>
      <c r="DY274" s="385"/>
      <c r="DZ274" s="385"/>
      <c r="EA274" s="385"/>
      <c r="EB274" s="385"/>
      <c r="EC274" s="385"/>
      <c r="ED274" s="385"/>
      <c r="EE274" s="385"/>
      <c r="EF274" s="385"/>
      <c r="EG274" s="385"/>
      <c r="EH274" s="385"/>
      <c r="EI274" s="385"/>
      <c r="EJ274" s="385"/>
      <c r="EK274" s="385"/>
      <c r="EL274" s="385"/>
      <c r="EM274" s="385"/>
      <c r="EN274" s="385"/>
      <c r="EO274" s="385"/>
      <c r="EP274" s="385"/>
      <c r="EQ274" s="385"/>
      <c r="ER274" s="385"/>
      <c r="ES274" s="385"/>
      <c r="ET274" s="385"/>
      <c r="EU274" s="385"/>
      <c r="EV274" s="385"/>
      <c r="EW274" s="385"/>
      <c r="EX274" s="385"/>
      <c r="EY274" s="385"/>
      <c r="EZ274" s="385"/>
      <c r="FA274" s="385"/>
      <c r="FB274" s="385"/>
      <c r="FC274" s="385"/>
      <c r="FD274" s="385"/>
      <c r="FE274" s="385"/>
      <c r="FF274" s="385"/>
      <c r="FG274" s="385"/>
      <c r="FH274" s="385"/>
      <c r="FI274" s="385"/>
      <c r="FJ274" s="385"/>
      <c r="FK274" s="385"/>
      <c r="FL274" s="385"/>
      <c r="FM274" s="385"/>
      <c r="FN274" s="385"/>
      <c r="FO274" s="385"/>
      <c r="FP274" s="385"/>
      <c r="FQ274" s="385"/>
      <c r="FR274" s="385"/>
      <c r="FS274" s="385"/>
      <c r="FT274" s="385"/>
      <c r="FU274" s="385"/>
      <c r="FV274" s="385"/>
      <c r="FW274" s="385"/>
      <c r="FX274" s="385"/>
      <c r="FY274" s="385"/>
      <c r="FZ274" s="385"/>
      <c r="GA274" s="385"/>
      <c r="GB274" s="385"/>
      <c r="GC274" s="385"/>
      <c r="GD274" s="385"/>
      <c r="GE274" s="385"/>
      <c r="GF274" s="385"/>
      <c r="GG274" s="385"/>
      <c r="GH274" s="385"/>
      <c r="GI274" s="385"/>
      <c r="GJ274" s="385"/>
      <c r="GK274" s="385"/>
      <c r="GL274" s="385"/>
      <c r="GM274" s="385"/>
      <c r="GN274" s="386"/>
    </row>
    <row r="275" spans="1:196" ht="15.75" thickBot="1" x14ac:dyDescent="0.3">
      <c r="A275" s="210" t="s">
        <v>36</v>
      </c>
      <c r="B275" s="210"/>
      <c r="C275" s="303">
        <v>108.42</v>
      </c>
      <c r="D275" s="210">
        <v>971.6</v>
      </c>
      <c r="E275" s="210">
        <v>670.31</v>
      </c>
      <c r="F275" s="210">
        <v>742.15</v>
      </c>
      <c r="G275" s="210">
        <v>20.82</v>
      </c>
      <c r="H275" s="301">
        <f>F275+G275</f>
        <v>762.97</v>
      </c>
      <c r="I275" s="210">
        <v>0</v>
      </c>
      <c r="J275" s="210">
        <v>8.68</v>
      </c>
      <c r="K275" s="302">
        <f t="shared" si="53"/>
        <v>3284.9500000000003</v>
      </c>
      <c r="L275" s="2">
        <f t="shared" si="54"/>
        <v>5199.4664917750006</v>
      </c>
      <c r="M275" s="210">
        <v>78.08</v>
      </c>
      <c r="N275" s="303">
        <v>644.03</v>
      </c>
      <c r="O275" s="284">
        <f t="shared" si="55"/>
        <v>722.11</v>
      </c>
      <c r="P275" s="366">
        <f t="shared" si="56"/>
        <v>729.83202770700007</v>
      </c>
      <c r="Q275" s="210"/>
      <c r="R275" s="9"/>
      <c r="S275" s="9"/>
      <c r="T275" s="9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384"/>
    </row>
    <row r="276" spans="1:196" s="267" customFormat="1" ht="15.75" thickBot="1" x14ac:dyDescent="0.3">
      <c r="A276" s="285"/>
      <c r="B276" s="286"/>
      <c r="C276" s="286">
        <f t="shared" ref="C276" si="63">SUM(C273:C275)</f>
        <v>326.2</v>
      </c>
      <c r="D276" s="286">
        <f>SUM(D273:D275)</f>
        <v>1943.2</v>
      </c>
      <c r="E276" s="286">
        <f>SUM(E273:E275)</f>
        <v>2255.2200000000003</v>
      </c>
      <c r="F276" s="286"/>
      <c r="G276" s="286"/>
      <c r="H276" s="288">
        <f t="shared" ref="H276:N276" si="64">SUM(H273:H275)</f>
        <v>3022.7300000000005</v>
      </c>
      <c r="I276" s="286">
        <f t="shared" si="64"/>
        <v>0</v>
      </c>
      <c r="J276" s="286">
        <f t="shared" si="64"/>
        <v>33.129999999999995</v>
      </c>
      <c r="K276" s="289">
        <f t="shared" si="53"/>
        <v>7580.4800000000014</v>
      </c>
      <c r="L276" s="394">
        <f t="shared" si="54"/>
        <v>11998.493660960003</v>
      </c>
      <c r="M276" s="286">
        <f t="shared" si="64"/>
        <v>111.05</v>
      </c>
      <c r="N276" s="286">
        <f t="shared" si="64"/>
        <v>1932.09</v>
      </c>
      <c r="O276" s="284">
        <f t="shared" si="55"/>
        <v>2043.1399999999999</v>
      </c>
      <c r="P276" s="395">
        <f t="shared" si="56"/>
        <v>2064.988726218</v>
      </c>
      <c r="Q276" s="286"/>
      <c r="R276" s="391"/>
      <c r="S276" s="391"/>
      <c r="T276" s="391"/>
      <c r="U276" s="390"/>
      <c r="V276" s="390"/>
      <c r="W276" s="390"/>
      <c r="X276" s="390"/>
      <c r="Y276" s="390"/>
      <c r="Z276" s="390"/>
      <c r="AA276" s="390"/>
      <c r="AB276" s="390"/>
      <c r="AC276" s="390"/>
      <c r="AD276" s="390"/>
      <c r="AE276" s="390"/>
      <c r="AF276" s="390"/>
      <c r="AG276" s="390"/>
      <c r="AH276" s="390"/>
      <c r="AI276" s="390"/>
      <c r="AJ276" s="390"/>
      <c r="AK276" s="390"/>
      <c r="AL276" s="390"/>
      <c r="AM276" s="390"/>
      <c r="AN276" s="390"/>
      <c r="AO276" s="390"/>
      <c r="AP276" s="390"/>
      <c r="AQ276" s="390"/>
      <c r="AR276" s="390"/>
      <c r="AS276" s="390"/>
      <c r="AT276" s="390"/>
      <c r="AU276" s="390"/>
      <c r="AV276" s="390"/>
      <c r="AW276" s="390"/>
      <c r="AX276" s="390"/>
      <c r="AY276" s="390"/>
      <c r="AZ276" s="390"/>
      <c r="BA276" s="390"/>
      <c r="BB276" s="390"/>
      <c r="BC276" s="390"/>
      <c r="BD276" s="390"/>
      <c r="BE276" s="390"/>
      <c r="BF276" s="390"/>
      <c r="BG276" s="390"/>
      <c r="BH276" s="390"/>
      <c r="BI276" s="390"/>
      <c r="BJ276" s="390"/>
      <c r="BK276" s="390"/>
      <c r="BL276" s="390"/>
      <c r="BM276" s="390"/>
      <c r="BN276" s="390"/>
      <c r="BO276" s="390"/>
      <c r="BP276" s="390"/>
      <c r="BQ276" s="390"/>
      <c r="BR276" s="390"/>
      <c r="BS276" s="390"/>
      <c r="BT276" s="390"/>
      <c r="BU276" s="390"/>
      <c r="BV276" s="390"/>
      <c r="BW276" s="390"/>
      <c r="BX276" s="390"/>
      <c r="BY276" s="390"/>
      <c r="BZ276" s="390"/>
      <c r="CA276" s="390"/>
      <c r="CB276" s="390"/>
      <c r="CC276" s="390"/>
      <c r="CD276" s="390"/>
      <c r="CE276" s="390"/>
      <c r="CF276" s="390"/>
      <c r="CG276" s="390"/>
      <c r="CH276" s="390"/>
      <c r="CI276" s="390"/>
      <c r="CJ276" s="390"/>
      <c r="CK276" s="390"/>
      <c r="CL276" s="390"/>
      <c r="CM276" s="390"/>
      <c r="CN276" s="390"/>
      <c r="CO276" s="390"/>
      <c r="CP276" s="390"/>
      <c r="CQ276" s="390"/>
      <c r="CR276" s="390"/>
      <c r="CS276" s="390"/>
      <c r="CT276" s="390"/>
      <c r="CU276" s="390"/>
      <c r="CV276" s="390"/>
      <c r="CW276" s="390"/>
      <c r="CX276" s="390"/>
      <c r="CY276" s="390"/>
      <c r="CZ276" s="390"/>
      <c r="DA276" s="390"/>
      <c r="DB276" s="390"/>
      <c r="DC276" s="390"/>
      <c r="DD276" s="390"/>
      <c r="DE276" s="390"/>
      <c r="DF276" s="390"/>
      <c r="DG276" s="390"/>
      <c r="DH276" s="390"/>
      <c r="GN276" s="245"/>
    </row>
    <row r="277" spans="1:196" x14ac:dyDescent="0.25">
      <c r="A277" s="193" t="s">
        <v>34</v>
      </c>
      <c r="B277" s="193">
        <v>69</v>
      </c>
      <c r="C277" s="193">
        <v>0</v>
      </c>
      <c r="D277" s="193">
        <v>887.6</v>
      </c>
      <c r="E277" s="193">
        <v>0</v>
      </c>
      <c r="F277" s="193">
        <v>0</v>
      </c>
      <c r="G277" s="193">
        <v>78.36</v>
      </c>
      <c r="H277" s="292">
        <f>F277+G277</f>
        <v>78.36</v>
      </c>
      <c r="I277" s="193">
        <v>0</v>
      </c>
      <c r="J277" s="193">
        <v>8.84</v>
      </c>
      <c r="K277" s="293">
        <f t="shared" si="53"/>
        <v>1053.1599999999999</v>
      </c>
      <c r="L277" s="2">
        <f t="shared" si="54"/>
        <v>1666.9569188199998</v>
      </c>
      <c r="M277" s="193">
        <v>30.12</v>
      </c>
      <c r="N277" s="193">
        <v>588.35</v>
      </c>
      <c r="O277" s="284">
        <f t="shared" si="55"/>
        <v>618.47</v>
      </c>
      <c r="P277" s="366">
        <f t="shared" si="56"/>
        <v>625.083732639</v>
      </c>
      <c r="Q277" s="193">
        <v>69</v>
      </c>
      <c r="R277" s="9"/>
      <c r="S277" s="9"/>
      <c r="T277" s="9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384"/>
    </row>
    <row r="278" spans="1:196" s="375" customFormat="1" x14ac:dyDescent="0.25">
      <c r="A278" s="371" t="s">
        <v>35</v>
      </c>
      <c r="B278" s="371"/>
      <c r="C278" s="369">
        <v>54.21</v>
      </c>
      <c r="D278" s="371">
        <v>0</v>
      </c>
      <c r="E278" s="371">
        <v>129.80000000000001</v>
      </c>
      <c r="F278" s="371">
        <v>201.91</v>
      </c>
      <c r="G278" s="371">
        <v>35.25</v>
      </c>
      <c r="H278" s="367">
        <f>F278+G278</f>
        <v>237.16</v>
      </c>
      <c r="I278" s="371">
        <v>260.26</v>
      </c>
      <c r="J278" s="371">
        <v>10.14</v>
      </c>
      <c r="K278" s="2">
        <f t="shared" si="53"/>
        <v>928.73</v>
      </c>
      <c r="L278" s="2">
        <f t="shared" si="54"/>
        <v>1470.0073105850001</v>
      </c>
      <c r="M278" s="371">
        <v>0</v>
      </c>
      <c r="N278" s="369">
        <v>588.35</v>
      </c>
      <c r="O278" s="284">
        <f t="shared" si="55"/>
        <v>588.35</v>
      </c>
      <c r="P278" s="366">
        <f t="shared" si="56"/>
        <v>594.64163839500009</v>
      </c>
      <c r="Q278" s="371"/>
      <c r="R278" s="377"/>
      <c r="S278" s="377"/>
      <c r="T278" s="377"/>
      <c r="U278" s="385"/>
      <c r="V278" s="385"/>
      <c r="W278" s="385"/>
      <c r="X278" s="385"/>
      <c r="Y278" s="385"/>
      <c r="Z278" s="385"/>
      <c r="AA278" s="385"/>
      <c r="AB278" s="385"/>
      <c r="AC278" s="385"/>
      <c r="AD278" s="385"/>
      <c r="AE278" s="385"/>
      <c r="AF278" s="385"/>
      <c r="AG278" s="385"/>
      <c r="AH278" s="385"/>
      <c r="AI278" s="385"/>
      <c r="AJ278" s="385"/>
      <c r="AK278" s="385"/>
      <c r="AL278" s="385"/>
      <c r="AM278" s="385"/>
      <c r="AN278" s="385"/>
      <c r="AO278" s="385"/>
      <c r="AP278" s="385"/>
      <c r="AQ278" s="385"/>
      <c r="AR278" s="385"/>
      <c r="AS278" s="385"/>
      <c r="AT278" s="385"/>
      <c r="AU278" s="385"/>
      <c r="AV278" s="385"/>
      <c r="AW278" s="385"/>
      <c r="AX278" s="385"/>
      <c r="AY278" s="385"/>
      <c r="AZ278" s="385"/>
      <c r="BA278" s="385"/>
      <c r="BB278" s="385"/>
      <c r="BC278" s="385"/>
      <c r="BD278" s="385"/>
      <c r="BE278" s="385"/>
      <c r="BF278" s="385"/>
      <c r="BG278" s="385"/>
      <c r="BH278" s="385"/>
      <c r="BI278" s="385"/>
      <c r="BJ278" s="385"/>
      <c r="BK278" s="385"/>
      <c r="BL278" s="385"/>
      <c r="BM278" s="385"/>
      <c r="BN278" s="385"/>
      <c r="BO278" s="385"/>
      <c r="BP278" s="385"/>
      <c r="BQ278" s="385"/>
      <c r="BR278" s="385"/>
      <c r="BS278" s="385"/>
      <c r="BT278" s="385"/>
      <c r="BU278" s="385"/>
      <c r="BV278" s="385"/>
      <c r="BW278" s="385"/>
      <c r="BX278" s="385"/>
      <c r="BY278" s="385"/>
      <c r="BZ278" s="385"/>
      <c r="CA278" s="385"/>
      <c r="CB278" s="385"/>
      <c r="CC278" s="385"/>
      <c r="CD278" s="385"/>
      <c r="CE278" s="385"/>
      <c r="CF278" s="385"/>
      <c r="CG278" s="385"/>
      <c r="CH278" s="385"/>
      <c r="CI278" s="385"/>
      <c r="CJ278" s="385"/>
      <c r="CK278" s="385"/>
      <c r="CL278" s="385"/>
      <c r="CM278" s="385"/>
      <c r="CN278" s="385"/>
      <c r="CO278" s="385"/>
      <c r="CP278" s="385"/>
      <c r="CQ278" s="385"/>
      <c r="CR278" s="385"/>
      <c r="CS278" s="385"/>
      <c r="CT278" s="385"/>
      <c r="CU278" s="385"/>
      <c r="CV278" s="385"/>
      <c r="CW278" s="385"/>
      <c r="CX278" s="385"/>
      <c r="CY278" s="385"/>
      <c r="CZ278" s="385"/>
      <c r="DA278" s="385"/>
      <c r="DB278" s="385"/>
      <c r="DC278" s="385"/>
      <c r="DD278" s="385"/>
      <c r="DE278" s="385"/>
      <c r="DF278" s="385"/>
      <c r="DG278" s="385"/>
      <c r="DH278" s="385"/>
      <c r="DI278" s="385"/>
      <c r="DJ278" s="385"/>
      <c r="DK278" s="385"/>
      <c r="DL278" s="385"/>
      <c r="DM278" s="385"/>
      <c r="DN278" s="385"/>
      <c r="DO278" s="385"/>
      <c r="DP278" s="385"/>
      <c r="DQ278" s="385"/>
      <c r="DR278" s="385"/>
      <c r="DS278" s="385"/>
      <c r="DT278" s="385"/>
      <c r="DU278" s="385"/>
      <c r="DV278" s="385"/>
      <c r="DW278" s="385"/>
      <c r="DX278" s="385"/>
      <c r="DY278" s="385"/>
      <c r="DZ278" s="385"/>
      <c r="EA278" s="385"/>
      <c r="EB278" s="385"/>
      <c r="EC278" s="385"/>
      <c r="ED278" s="385"/>
      <c r="EE278" s="385"/>
      <c r="EF278" s="385"/>
      <c r="EG278" s="385"/>
      <c r="EH278" s="385"/>
      <c r="EI278" s="385"/>
      <c r="EJ278" s="385"/>
      <c r="EK278" s="385"/>
      <c r="EL278" s="385"/>
      <c r="EM278" s="385"/>
      <c r="EN278" s="385"/>
      <c r="EO278" s="385"/>
      <c r="EP278" s="385"/>
      <c r="EQ278" s="385"/>
      <c r="ER278" s="385"/>
      <c r="ES278" s="385"/>
      <c r="ET278" s="385"/>
      <c r="EU278" s="385"/>
      <c r="EV278" s="385"/>
      <c r="EW278" s="385"/>
      <c r="EX278" s="385"/>
      <c r="EY278" s="385"/>
      <c r="EZ278" s="385"/>
      <c r="FA278" s="385"/>
      <c r="FB278" s="385"/>
      <c r="FC278" s="385"/>
      <c r="FD278" s="385"/>
      <c r="FE278" s="385"/>
      <c r="FF278" s="385"/>
      <c r="FG278" s="385"/>
      <c r="FH278" s="385"/>
      <c r="FI278" s="385"/>
      <c r="FJ278" s="385"/>
      <c r="FK278" s="385"/>
      <c r="FL278" s="385"/>
      <c r="FM278" s="385"/>
      <c r="FN278" s="385"/>
      <c r="FO278" s="385"/>
      <c r="FP278" s="385"/>
      <c r="FQ278" s="385"/>
      <c r="FR278" s="385"/>
      <c r="FS278" s="385"/>
      <c r="FT278" s="385"/>
      <c r="FU278" s="385"/>
      <c r="FV278" s="385"/>
      <c r="FW278" s="385"/>
      <c r="FX278" s="385"/>
      <c r="FY278" s="385"/>
      <c r="FZ278" s="385"/>
      <c r="GA278" s="385"/>
      <c r="GB278" s="385"/>
      <c r="GC278" s="385"/>
      <c r="GD278" s="385"/>
      <c r="GE278" s="385"/>
      <c r="GF278" s="385"/>
      <c r="GG278" s="385"/>
      <c r="GH278" s="385"/>
      <c r="GI278" s="385"/>
      <c r="GJ278" s="385"/>
      <c r="GK278" s="385"/>
      <c r="GL278" s="385"/>
      <c r="GM278" s="385"/>
      <c r="GN278" s="386"/>
    </row>
    <row r="279" spans="1:196" ht="15.75" thickBot="1" x14ac:dyDescent="0.3">
      <c r="A279" s="210" t="s">
        <v>36</v>
      </c>
      <c r="B279" s="210"/>
      <c r="C279" s="303">
        <v>54.21</v>
      </c>
      <c r="D279" s="210">
        <v>887.6</v>
      </c>
      <c r="E279" s="210">
        <v>220.23</v>
      </c>
      <c r="F279" s="210">
        <v>211.19</v>
      </c>
      <c r="G279" s="210">
        <v>19.02</v>
      </c>
      <c r="H279" s="301">
        <f>F279+G279</f>
        <v>230.21</v>
      </c>
      <c r="I279" s="210">
        <v>260.26</v>
      </c>
      <c r="J279" s="210">
        <v>7.93</v>
      </c>
      <c r="K279" s="302">
        <f t="shared" si="53"/>
        <v>1890.65</v>
      </c>
      <c r="L279" s="2">
        <f t="shared" si="54"/>
        <v>2992.5482344250004</v>
      </c>
      <c r="M279" s="210">
        <v>71.33</v>
      </c>
      <c r="N279" s="303">
        <v>588.35</v>
      </c>
      <c r="O279" s="284">
        <f t="shared" si="55"/>
        <v>659.68000000000006</v>
      </c>
      <c r="P279" s="366">
        <f t="shared" si="56"/>
        <v>666.73442001600006</v>
      </c>
      <c r="Q279" s="210"/>
      <c r="R279" s="9"/>
      <c r="S279" s="9"/>
      <c r="T279" s="9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384"/>
    </row>
    <row r="280" spans="1:196" s="267" customFormat="1" ht="15.75" thickBot="1" x14ac:dyDescent="0.3">
      <c r="A280" s="285"/>
      <c r="B280" s="286"/>
      <c r="C280" s="286">
        <f t="shared" ref="C280" si="65">SUM(C277:C279)</f>
        <v>108.42</v>
      </c>
      <c r="D280" s="286">
        <f>SUM(D277:D279)</f>
        <v>1775.2</v>
      </c>
      <c r="E280" s="286">
        <f>SUM(E277:E279)</f>
        <v>350.03</v>
      </c>
      <c r="F280" s="286"/>
      <c r="G280" s="286"/>
      <c r="H280" s="288">
        <f t="shared" ref="H280:N280" si="66">SUM(H277:H279)</f>
        <v>545.73</v>
      </c>
      <c r="I280" s="286">
        <f t="shared" si="66"/>
        <v>520.52</v>
      </c>
      <c r="J280" s="286">
        <f t="shared" si="66"/>
        <v>26.91</v>
      </c>
      <c r="K280" s="289">
        <f t="shared" si="53"/>
        <v>3326.81</v>
      </c>
      <c r="L280" s="394">
        <f t="shared" si="54"/>
        <v>5265.7231067450002</v>
      </c>
      <c r="M280" s="286">
        <f t="shared" si="66"/>
        <v>101.45</v>
      </c>
      <c r="N280" s="286">
        <f t="shared" si="66"/>
        <v>1765.0500000000002</v>
      </c>
      <c r="O280" s="284">
        <f t="shared" si="55"/>
        <v>1866.5000000000002</v>
      </c>
      <c r="P280" s="395">
        <f t="shared" si="56"/>
        <v>1886.4597910500004</v>
      </c>
      <c r="Q280" s="286"/>
      <c r="R280" s="391"/>
      <c r="S280" s="391"/>
      <c r="T280" s="391"/>
      <c r="U280" s="390"/>
      <c r="V280" s="390"/>
      <c r="W280" s="390"/>
      <c r="X280" s="390"/>
      <c r="Y280" s="390"/>
      <c r="Z280" s="390"/>
      <c r="AA280" s="390"/>
      <c r="AB280" s="390"/>
      <c r="AC280" s="390"/>
      <c r="AD280" s="390"/>
      <c r="AE280" s="390"/>
      <c r="AF280" s="390"/>
      <c r="AG280" s="390"/>
      <c r="AH280" s="390"/>
      <c r="AI280" s="390"/>
      <c r="AJ280" s="390"/>
      <c r="AK280" s="390"/>
      <c r="AL280" s="390"/>
      <c r="AM280" s="390"/>
      <c r="AN280" s="390"/>
      <c r="AO280" s="390"/>
      <c r="AP280" s="390"/>
      <c r="AQ280" s="390"/>
      <c r="AR280" s="390"/>
      <c r="AS280" s="390"/>
      <c r="AT280" s="390"/>
      <c r="AU280" s="390"/>
      <c r="AV280" s="390"/>
      <c r="AW280" s="390"/>
      <c r="AX280" s="390"/>
      <c r="AY280" s="390"/>
      <c r="AZ280" s="390"/>
      <c r="BA280" s="390"/>
      <c r="BB280" s="390"/>
      <c r="BC280" s="390"/>
      <c r="BD280" s="390"/>
      <c r="BE280" s="390"/>
      <c r="BF280" s="390"/>
      <c r="BG280" s="390"/>
      <c r="BH280" s="390"/>
      <c r="BI280" s="390"/>
      <c r="BJ280" s="390"/>
      <c r="BK280" s="390"/>
      <c r="BL280" s="390"/>
      <c r="BM280" s="390"/>
      <c r="BN280" s="390"/>
      <c r="BO280" s="390"/>
      <c r="BP280" s="390"/>
      <c r="BQ280" s="390"/>
      <c r="BR280" s="390"/>
      <c r="BS280" s="390"/>
      <c r="BT280" s="390"/>
      <c r="BU280" s="390"/>
      <c r="BV280" s="390"/>
      <c r="BW280" s="390"/>
      <c r="BX280" s="390"/>
      <c r="BY280" s="390"/>
      <c r="BZ280" s="390"/>
      <c r="CA280" s="390"/>
      <c r="CB280" s="390"/>
      <c r="CC280" s="390"/>
      <c r="CD280" s="390"/>
      <c r="CE280" s="390"/>
      <c r="CF280" s="390"/>
      <c r="CG280" s="390"/>
      <c r="CH280" s="390"/>
      <c r="CI280" s="390"/>
      <c r="CJ280" s="390"/>
      <c r="CK280" s="390"/>
      <c r="CL280" s="390"/>
      <c r="CM280" s="390"/>
      <c r="CN280" s="390"/>
      <c r="CO280" s="390"/>
      <c r="CP280" s="390"/>
      <c r="CQ280" s="390"/>
      <c r="CR280" s="390"/>
      <c r="CS280" s="390"/>
      <c r="CT280" s="390"/>
      <c r="CU280" s="390"/>
      <c r="CV280" s="390"/>
      <c r="CW280" s="390"/>
      <c r="CX280" s="390"/>
      <c r="CY280" s="390"/>
      <c r="CZ280" s="390"/>
      <c r="DA280" s="390"/>
      <c r="DB280" s="390"/>
      <c r="DC280" s="390"/>
      <c r="DD280" s="390"/>
      <c r="DE280" s="390"/>
      <c r="DF280" s="390"/>
      <c r="DG280" s="390"/>
      <c r="DH280" s="390"/>
      <c r="GN280" s="245"/>
    </row>
    <row r="281" spans="1:196" x14ac:dyDescent="0.25">
      <c r="A281" s="193" t="s">
        <v>34</v>
      </c>
      <c r="B281" s="193">
        <v>70</v>
      </c>
      <c r="C281" s="193">
        <v>54.68</v>
      </c>
      <c r="D281" s="193">
        <v>865.2</v>
      </c>
      <c r="E281" s="193">
        <v>97.44</v>
      </c>
      <c r="F281" s="193">
        <v>152.22999999999999</v>
      </c>
      <c r="G281" s="193">
        <v>78.36</v>
      </c>
      <c r="H281" s="292">
        <f>F281+G281</f>
        <v>230.58999999999997</v>
      </c>
      <c r="I281" s="193">
        <v>115.33</v>
      </c>
      <c r="J281" s="193">
        <v>8.61</v>
      </c>
      <c r="K281" s="293">
        <f t="shared" si="53"/>
        <v>1602.4399999999996</v>
      </c>
      <c r="L281" s="2">
        <f t="shared" si="54"/>
        <v>2536.3652673799993</v>
      </c>
      <c r="M281" s="193">
        <v>29.36</v>
      </c>
      <c r="N281" s="193">
        <v>573.5</v>
      </c>
      <c r="O281" s="284">
        <f t="shared" si="55"/>
        <v>602.86</v>
      </c>
      <c r="P281" s="366">
        <f t="shared" si="56"/>
        <v>609.30680398200002</v>
      </c>
      <c r="Q281" s="193">
        <v>70</v>
      </c>
      <c r="R281" s="9"/>
      <c r="S281" s="9"/>
      <c r="T281" s="9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384"/>
    </row>
    <row r="282" spans="1:196" s="375" customFormat="1" x14ac:dyDescent="0.25">
      <c r="A282" s="371" t="s">
        <v>35</v>
      </c>
      <c r="B282" s="371"/>
      <c r="C282" s="369">
        <v>54.21</v>
      </c>
      <c r="D282" s="371">
        <v>0</v>
      </c>
      <c r="E282" s="371">
        <v>110.78</v>
      </c>
      <c r="F282" s="371">
        <v>154.91999999999999</v>
      </c>
      <c r="G282" s="371">
        <v>34.36</v>
      </c>
      <c r="H282" s="367">
        <f>F282+G282</f>
        <v>189.27999999999997</v>
      </c>
      <c r="I282" s="371">
        <v>120.57</v>
      </c>
      <c r="J282" s="371">
        <v>9.89</v>
      </c>
      <c r="K282" s="2">
        <f t="shared" si="53"/>
        <v>674.00999999999988</v>
      </c>
      <c r="L282" s="2">
        <f t="shared" si="54"/>
        <v>1066.8328011449998</v>
      </c>
      <c r="M282" s="371">
        <v>0</v>
      </c>
      <c r="N282" s="369">
        <v>573.5</v>
      </c>
      <c r="O282" s="284">
        <f t="shared" si="55"/>
        <v>573.5</v>
      </c>
      <c r="P282" s="366">
        <f t="shared" si="56"/>
        <v>579.63283695000007</v>
      </c>
      <c r="Q282" s="371"/>
      <c r="R282" s="374"/>
      <c r="S282" s="374"/>
      <c r="T282" s="377"/>
      <c r="U282" s="385"/>
      <c r="V282" s="385"/>
      <c r="W282" s="385"/>
      <c r="X282" s="385"/>
      <c r="Y282" s="385"/>
      <c r="Z282" s="385"/>
      <c r="AA282" s="385"/>
      <c r="AB282" s="385"/>
      <c r="AC282" s="385"/>
      <c r="AD282" s="385"/>
      <c r="AE282" s="385"/>
      <c r="AF282" s="385"/>
      <c r="AG282" s="385"/>
      <c r="AH282" s="385"/>
      <c r="AI282" s="385"/>
      <c r="AJ282" s="385"/>
      <c r="AK282" s="385"/>
      <c r="AL282" s="385"/>
      <c r="AM282" s="385"/>
      <c r="AN282" s="385"/>
      <c r="AO282" s="385"/>
      <c r="AP282" s="385"/>
      <c r="AQ282" s="385"/>
      <c r="AR282" s="385"/>
      <c r="AS282" s="385"/>
      <c r="AT282" s="385"/>
      <c r="AU282" s="385"/>
      <c r="AV282" s="385"/>
      <c r="AW282" s="385"/>
      <c r="AX282" s="385"/>
      <c r="AY282" s="385"/>
      <c r="AZ282" s="385"/>
      <c r="BA282" s="385"/>
      <c r="BB282" s="385"/>
      <c r="BC282" s="385"/>
      <c r="BD282" s="385"/>
      <c r="BE282" s="385"/>
      <c r="BF282" s="385"/>
      <c r="BG282" s="385"/>
      <c r="BH282" s="385"/>
      <c r="BI282" s="385"/>
      <c r="BJ282" s="385"/>
      <c r="BK282" s="385"/>
      <c r="BL282" s="385"/>
      <c r="BM282" s="385"/>
      <c r="BN282" s="385"/>
      <c r="BO282" s="385"/>
      <c r="BP282" s="385"/>
      <c r="BQ282" s="385"/>
      <c r="BR282" s="385"/>
      <c r="BS282" s="385"/>
      <c r="BT282" s="385"/>
      <c r="BU282" s="385"/>
      <c r="BV282" s="385"/>
      <c r="BW282" s="385"/>
      <c r="BX282" s="385"/>
      <c r="BY282" s="385"/>
      <c r="BZ282" s="385"/>
      <c r="CA282" s="385"/>
      <c r="CB282" s="385"/>
      <c r="CC282" s="385"/>
      <c r="CD282" s="385"/>
      <c r="CE282" s="385"/>
      <c r="CF282" s="385"/>
      <c r="CG282" s="385"/>
      <c r="CH282" s="385"/>
      <c r="CI282" s="385"/>
      <c r="CJ282" s="385"/>
      <c r="CK282" s="385"/>
      <c r="CL282" s="385"/>
      <c r="CM282" s="385"/>
      <c r="CN282" s="385"/>
      <c r="CO282" s="385"/>
      <c r="CP282" s="385"/>
      <c r="CQ282" s="385"/>
      <c r="CR282" s="385"/>
      <c r="CS282" s="385"/>
      <c r="CT282" s="385"/>
      <c r="CU282" s="385"/>
      <c r="CV282" s="385"/>
      <c r="CW282" s="385"/>
      <c r="CX282" s="385"/>
      <c r="CY282" s="385"/>
      <c r="CZ282" s="385"/>
      <c r="DA282" s="385"/>
      <c r="DB282" s="385"/>
      <c r="DC282" s="385"/>
      <c r="DD282" s="385"/>
      <c r="DE282" s="385"/>
      <c r="DF282" s="385"/>
      <c r="DG282" s="385"/>
      <c r="DH282" s="385"/>
      <c r="DI282" s="385"/>
      <c r="DJ282" s="385"/>
      <c r="DK282" s="385"/>
      <c r="DL282" s="385"/>
      <c r="DM282" s="385"/>
      <c r="DN282" s="385"/>
      <c r="DO282" s="385"/>
      <c r="DP282" s="385"/>
      <c r="DQ282" s="385"/>
      <c r="DR282" s="385"/>
      <c r="DS282" s="385"/>
      <c r="DT282" s="385"/>
      <c r="DU282" s="385"/>
      <c r="DV282" s="385"/>
      <c r="DW282" s="385"/>
      <c r="DX282" s="385"/>
      <c r="DY282" s="385"/>
      <c r="DZ282" s="385"/>
      <c r="EA282" s="385"/>
      <c r="EB282" s="385"/>
      <c r="EC282" s="385"/>
      <c r="ED282" s="385"/>
      <c r="EE282" s="385"/>
      <c r="EF282" s="385"/>
      <c r="EG282" s="385"/>
      <c r="EH282" s="385"/>
      <c r="EI282" s="385"/>
      <c r="EJ282" s="385"/>
      <c r="EK282" s="385"/>
      <c r="EL282" s="385"/>
      <c r="EM282" s="385"/>
      <c r="EN282" s="385"/>
      <c r="EO282" s="385"/>
      <c r="EP282" s="385"/>
      <c r="EQ282" s="385"/>
      <c r="ER282" s="385"/>
      <c r="ES282" s="385"/>
      <c r="ET282" s="385"/>
      <c r="EU282" s="385"/>
      <c r="EV282" s="385"/>
      <c r="EW282" s="385"/>
      <c r="EX282" s="385"/>
      <c r="EY282" s="385"/>
      <c r="EZ282" s="385"/>
      <c r="FA282" s="385"/>
      <c r="FB282" s="385"/>
      <c r="FC282" s="385"/>
      <c r="FD282" s="385"/>
      <c r="FE282" s="385"/>
      <c r="FF282" s="385"/>
      <c r="FG282" s="385"/>
      <c r="FH282" s="385"/>
      <c r="FI282" s="385"/>
      <c r="FJ282" s="385"/>
      <c r="FK282" s="385"/>
      <c r="FL282" s="385"/>
      <c r="FM282" s="385"/>
      <c r="FN282" s="385"/>
      <c r="FO282" s="385"/>
      <c r="FP282" s="385"/>
      <c r="FQ282" s="385"/>
      <c r="FR282" s="385"/>
      <c r="FS282" s="385"/>
      <c r="FT282" s="385"/>
      <c r="FU282" s="385"/>
      <c r="FV282" s="385"/>
      <c r="FW282" s="385"/>
      <c r="FX282" s="385"/>
      <c r="FY282" s="385"/>
      <c r="FZ282" s="385"/>
      <c r="GA282" s="385"/>
      <c r="GB282" s="385"/>
      <c r="GC282" s="385"/>
      <c r="GD282" s="385"/>
      <c r="GE282" s="385"/>
      <c r="GF282" s="385"/>
      <c r="GG282" s="385"/>
      <c r="GH282" s="385"/>
      <c r="GI282" s="385"/>
      <c r="GJ282" s="385"/>
      <c r="GK282" s="385"/>
      <c r="GL282" s="385"/>
      <c r="GM282" s="385"/>
      <c r="GN282" s="386"/>
    </row>
    <row r="283" spans="1:196" ht="15.75" thickBot="1" x14ac:dyDescent="0.3">
      <c r="A283" s="210" t="s">
        <v>36</v>
      </c>
      <c r="B283" s="210"/>
      <c r="C283" s="303">
        <v>54.21</v>
      </c>
      <c r="D283" s="210">
        <v>865.2</v>
      </c>
      <c r="E283" s="210">
        <v>133.97999999999999</v>
      </c>
      <c r="F283" s="210">
        <v>203.13</v>
      </c>
      <c r="G283" s="210">
        <v>18.54</v>
      </c>
      <c r="H283" s="301">
        <f>F283+G283</f>
        <v>221.67</v>
      </c>
      <c r="I283" s="210">
        <v>172.12</v>
      </c>
      <c r="J283" s="210">
        <v>7.73</v>
      </c>
      <c r="K283" s="302">
        <f t="shared" si="53"/>
        <v>1676.58</v>
      </c>
      <c r="L283" s="2">
        <f t="shared" si="54"/>
        <v>2653.7151344099998</v>
      </c>
      <c r="M283" s="210">
        <v>69.53</v>
      </c>
      <c r="N283" s="303">
        <v>573.5</v>
      </c>
      <c r="O283" s="284">
        <f t="shared" si="55"/>
        <v>643.03</v>
      </c>
      <c r="P283" s="366">
        <f t="shared" si="56"/>
        <v>649.90636991099996</v>
      </c>
      <c r="Q283" s="210"/>
      <c r="R283" s="7"/>
      <c r="S283" s="7"/>
      <c r="T283" s="9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384"/>
    </row>
    <row r="284" spans="1:196" ht="15.75" thickBot="1" x14ac:dyDescent="0.3">
      <c r="A284" s="285"/>
      <c r="B284" s="286"/>
      <c r="C284" s="286">
        <f>SUM(C281:C283)</f>
        <v>163.1</v>
      </c>
      <c r="D284" s="286">
        <f>SUM(D281:D283)</f>
        <v>1730.4</v>
      </c>
      <c r="E284" s="286">
        <f>SUM(E281:E283)</f>
        <v>342.2</v>
      </c>
      <c r="F284" s="287"/>
      <c r="G284" s="287"/>
      <c r="H284" s="288">
        <f>SUM(H281:H283)</f>
        <v>641.54</v>
      </c>
      <c r="I284" s="286">
        <f>SUM(I281:I283)</f>
        <v>408.02</v>
      </c>
      <c r="J284" s="286">
        <f>SUM(J281:J283)</f>
        <v>26.23</v>
      </c>
      <c r="K284" s="289">
        <f>SUM(K281:K283)</f>
        <v>3953.0299999999993</v>
      </c>
      <c r="L284" s="394">
        <f t="shared" si="54"/>
        <v>6256.9132029349985</v>
      </c>
      <c r="M284" s="286">
        <f t="shared" ref="M284:N284" si="67">SUM(M281:M283)</f>
        <v>98.89</v>
      </c>
      <c r="N284" s="286">
        <f t="shared" si="67"/>
        <v>1720.5</v>
      </c>
      <c r="O284" s="284">
        <f t="shared" si="55"/>
        <v>1819.39</v>
      </c>
      <c r="P284" s="395">
        <f t="shared" si="56"/>
        <v>1838.8460108430002</v>
      </c>
      <c r="Q284" s="286"/>
      <c r="R284" s="8"/>
      <c r="S284" s="7">
        <v>133792.73000000001</v>
      </c>
      <c r="T284" s="15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384"/>
    </row>
    <row r="285" spans="1:196" ht="15.75" thickBot="1" x14ac:dyDescent="0.3">
      <c r="A285" s="9"/>
      <c r="B285" s="9"/>
      <c r="C285" s="9"/>
      <c r="D285" s="158">
        <v>148355.20000000001</v>
      </c>
      <c r="E285" s="158">
        <f>E284+E280+E276+E272+E268+E264+E260+E256+E252+E248+E244+E240+E236+E232+E228+E224+E220+E216+E212+E208+E204+E200+E196+E192+E188+E184+E180+E176+E172+E168+E164+E160+E156+E152+E148+E144+E140+E136+E132+E128+E124+E120+E116+E112+E108+E104+E100+E96+E92+E88+E84+E80+E76+E72+E68+E64+E60+E56+E52+E48+E44+E40+E36+E32+E28+E24+E20+E16+E12+E8</f>
        <v>37570.000000000007</v>
      </c>
      <c r="F285" s="158"/>
      <c r="G285" s="9"/>
      <c r="H285" s="3">
        <f>H284+H280+H276+H272+H268+H264+H260+H256+H252+H248+H244+H240+H236+H232+H228+H224+H220+H216+H212+H208+H204+H200+H196+H192+H188+H184+H180+H176+H172+H168+H164+H160+H156+H152+H148+H144+H140+H136+H132+H128+H124+H120+H116+H112+H108+H104+H100+H96+H92+H88+H84+H80+H76+H72+H68+H64+H60+H56+H52+H48+H44+H40+H36+H32+H28+H24+H20+H16+H12+H8</f>
        <v>71920.820000000036</v>
      </c>
      <c r="I285" s="158">
        <f>I284+I280+I276+I272+I268+I264+I260+I256+I252+I248+I244+I240+I236+I232+I228+I224+I220+I216+I212+I208+I204+I200+I196+I192+I188+I184+I180+I176+I172+I168+I164+I160+I156+I152+I148+I144+I140+I136+I132+I128+I124+I120+I116+I112+I108+I104+I100+I96+I92+I88+I84+I80+I76+I72+I68+I64+I56+I52+I60+I48+I44+I40+I36+I32+I28+I24+I20+I16+I12+I8</f>
        <v>49416.609999999993</v>
      </c>
      <c r="J285" s="382">
        <f>J284+J280+J276+J272+J268+J264+J260+J256+J252++J248+J244+J240+J236+J232+J228+J224+J220+J216+J212+J208+J204+J200+J196+J192+J188+J184+J180+J176+J172+J168+J164+J160+J156+J152+J148+J144+J140+J136+J132+J128+J124+J120+J116+J112+J108+J104+J100+J96+J92+J88+J84+J80+J76+J72+J68+J64+J60+J56+J52+J48+J44+J40+J36+J32+J28+J24+J20+J16+J12+J8</f>
        <v>2252.4299999999998</v>
      </c>
      <c r="K285" s="221"/>
      <c r="L285" s="393"/>
      <c r="M285" s="158">
        <v>8849.1</v>
      </c>
      <c r="N285" s="352">
        <f>N284+N280+N276+N272+N268+N264+N260+N256+N252+N248+N244+N240+N236+N232+N228+N224+N220+N216+N216+N212+N208+N204+N200+N196+N192+N188+N184+N180+N176+N172+N168+N164+N160+N156+N152+N148+N144+N140+N136+N132+N128+N124+N120+N116+N112+N108+N104+N100+N96+N92+N88+N84+N80+N76+N72+N68+N64+N60+N56+N52+N48+N44+N36+N32+N28+N24+N20+N16+N12+N8</f>
        <v>147501.87000000002</v>
      </c>
      <c r="O285" s="158"/>
      <c r="P285" s="9"/>
      <c r="Q285" s="8">
        <f>Q284+Q204+Q144+Q84</f>
        <v>0</v>
      </c>
      <c r="R285" s="8"/>
      <c r="S285" s="7">
        <f>S284+S204+S144+S84</f>
        <v>353552.2</v>
      </c>
      <c r="T285" s="15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384"/>
    </row>
    <row r="286" spans="1:196" ht="15.75" thickBot="1" x14ac:dyDescent="0.3">
      <c r="A286" s="9"/>
      <c r="B286" s="9"/>
      <c r="C286" s="9"/>
      <c r="D286" s="10"/>
      <c r="E286" s="9"/>
      <c r="F286" s="9"/>
      <c r="G286" s="9"/>
      <c r="H286" s="3"/>
      <c r="I286" s="9"/>
      <c r="J286" s="353">
        <v>2248.6</v>
      </c>
      <c r="K286" s="392">
        <f>K8+K12+K16+K20+K24+K28+K32+K36+K40+K44+K48+K52+K56+K60+K64+K68+K72+K76+K80+K84++K88+K92+K96+K100+K104+K108+K112+K116+K120+K124+K128+K132+K136+K140+K144+K148+K152+K156+K160+K164+K168+K172+K176+K180+K184+K188+K192+K196+K200+K204+K208+K212+K216++K220+K224+K228+K232+K236+K240+K244+K248+K252+K256+K260+K264+K268+K272+K276+K280+K284</f>
        <v>328502.9599999999</v>
      </c>
      <c r="L286" s="392">
        <f>L8+L12+L16+L20+L24+L28+L32+L36+L40+L44+L48+L52+L56+L60+L64+L68+L72+L76+L80+L84++L88+L92+L96+L100+L104+L108+L112+L116+L120+L124+L128+L132+L136+L140+L144+L148+L152+L156+L160+L164+L168+L172+L176+L180+L184+L188+L192+L196+L200+L204+L208+L212+L216++L220+L224+L228+L232+L236+L240+L244+L248+L252+L256+L260+L264+L268+L272+L276+L280+L284</f>
        <v>519959.24838091998</v>
      </c>
      <c r="M286" s="356">
        <f>K286-L286</f>
        <v>-191456.28838092007</v>
      </c>
      <c r="N286" s="9"/>
      <c r="O286" s="392">
        <f>O8+O12+O16+O20+O24+O28+O32+O36+O40+O44+O48+O52+O56+O60+O64+O68+O72+O76+O80+O84++O88+O92+O96+O100+O104+O108+O112+O116+O120+O124+O128+O132+O136+O140+O144+O148+O152+O156+O160+O164+O168+O172+O176+O180+O184+O188+O192+O196+O200+O204+O208+O212+O216++O220+O224+O228+O232+O236+O240+O244+O248+O252+O256+O260+O264+O268+O272+O276+O280+O284</f>
        <v>155985.33000000002</v>
      </c>
      <c r="P286" s="392">
        <f>P8+P12+P16+P20+P24+P28+P32+P36+P40+P44+P48+P52+P56+P60+P64+P68+P72+P76+P80+P84++P88+P92+P96+P100+P104+P108+P112+P116+P120+P124+P128+P132+P136+P140+P144+P148+P152+P156+P160+P164+P168+P172+P176+P180+P184+P188+P192+P196+P200+P204+P208+P212+P216++P220+P224+P228+P232+P236+P240+P244+P248+P252+P256+P260+P264+P268+P272+P276+P280+P284</f>
        <v>157653.39032342099</v>
      </c>
      <c r="Q286" s="356">
        <f>O286-P286</f>
        <v>-1668.0603234209702</v>
      </c>
      <c r="R286" s="158"/>
      <c r="S286" s="7"/>
      <c r="T286" s="9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384"/>
    </row>
    <row r="287" spans="1:196" x14ac:dyDescent="0.25">
      <c r="A287" s="9"/>
      <c r="B287" s="9"/>
      <c r="C287" s="9"/>
      <c r="D287" s="158"/>
      <c r="E287" s="9"/>
      <c r="F287" s="9"/>
      <c r="G287" s="9"/>
      <c r="H287" s="3"/>
      <c r="I287" s="9"/>
      <c r="J287" s="9"/>
      <c r="K287" s="358"/>
      <c r="L287" s="9"/>
      <c r="M287" s="9"/>
      <c r="N287" s="9"/>
      <c r="O287" s="9"/>
      <c r="P287" s="9"/>
      <c r="Q287" s="7"/>
      <c r="R287" s="7"/>
      <c r="S287" s="7"/>
      <c r="T287" s="9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384"/>
    </row>
    <row r="288" spans="1:196" ht="15.75" thickBot="1" x14ac:dyDescent="0.3">
      <c r="A288" s="9"/>
      <c r="B288" s="9"/>
      <c r="C288" s="9"/>
      <c r="D288" s="9"/>
      <c r="E288" s="9"/>
      <c r="F288" s="9"/>
      <c r="G288" s="9"/>
      <c r="H288" s="3"/>
      <c r="I288" s="9"/>
      <c r="J288" s="9"/>
      <c r="K288" s="359"/>
      <c r="L288" s="9"/>
      <c r="M288" s="9"/>
      <c r="N288" s="9" t="s">
        <v>76</v>
      </c>
      <c r="O288" s="158">
        <v>484690.28</v>
      </c>
      <c r="P288" s="9"/>
      <c r="Q288" s="7"/>
      <c r="R288" s="7"/>
      <c r="S288" s="7"/>
      <c r="T288" s="9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384"/>
    </row>
    <row r="289" spans="1:196" x14ac:dyDescent="0.25">
      <c r="A289" s="9"/>
      <c r="B289" s="9"/>
      <c r="C289" s="9"/>
      <c r="D289" s="9"/>
      <c r="E289" s="9"/>
      <c r="F289" s="9"/>
      <c r="G289" s="9"/>
      <c r="H289" s="3"/>
      <c r="I289" s="9"/>
      <c r="J289" s="9"/>
      <c r="K289" s="360"/>
      <c r="L289" s="9"/>
      <c r="M289" s="9"/>
      <c r="N289" s="9"/>
      <c r="O289" s="9"/>
      <c r="P289" s="9"/>
      <c r="Q289" s="7"/>
      <c r="R289" s="7"/>
      <c r="S289" s="7"/>
      <c r="T289" s="9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384"/>
    </row>
    <row r="290" spans="1:196" x14ac:dyDescent="0.25">
      <c r="A290" s="9"/>
      <c r="B290" s="9"/>
      <c r="C290" s="9"/>
      <c r="D290" s="9"/>
      <c r="E290" s="9"/>
      <c r="F290" s="9"/>
      <c r="G290" s="9"/>
      <c r="H290" s="3"/>
      <c r="I290" s="9"/>
      <c r="J290" s="9"/>
      <c r="K290" s="358"/>
      <c r="L290" s="9"/>
      <c r="M290" s="9"/>
      <c r="N290" s="9"/>
      <c r="O290" s="9"/>
      <c r="P290" s="9"/>
      <c r="Q290" s="7"/>
      <c r="R290" s="7"/>
      <c r="S290" s="7"/>
      <c r="T290" s="9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384"/>
    </row>
    <row r="291" spans="1:196" ht="15.75" thickBot="1" x14ac:dyDescent="0.3">
      <c r="A291" s="9"/>
      <c r="B291" s="9"/>
      <c r="C291" s="9"/>
      <c r="D291" s="158"/>
      <c r="E291" s="9"/>
      <c r="F291" s="9"/>
      <c r="G291" s="9"/>
      <c r="H291" s="3"/>
      <c r="I291" s="9"/>
      <c r="J291" s="9"/>
      <c r="K291" s="359"/>
      <c r="L291" s="9"/>
      <c r="M291" s="158"/>
      <c r="N291" s="9"/>
      <c r="O291" s="9"/>
      <c r="P291" s="9"/>
      <c r="Q291" s="7"/>
      <c r="R291" s="7"/>
      <c r="S291" s="7"/>
      <c r="T291" s="9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384"/>
    </row>
    <row r="292" spans="1:196" x14ac:dyDescent="0.25">
      <c r="A292" s="9"/>
      <c r="B292" s="9"/>
      <c r="C292" s="9"/>
      <c r="D292" s="9"/>
      <c r="E292" s="9"/>
      <c r="F292" s="9"/>
      <c r="G292" s="9"/>
      <c r="H292" s="3"/>
      <c r="I292" s="9"/>
      <c r="J292" s="9"/>
      <c r="K292" s="221"/>
      <c r="L292" s="9"/>
      <c r="M292" s="9"/>
      <c r="N292" s="9"/>
      <c r="O292" s="9"/>
      <c r="P292" s="9"/>
      <c r="Q292" s="7"/>
      <c r="R292" s="7"/>
      <c r="S292" s="7"/>
      <c r="T292" s="9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384"/>
    </row>
    <row r="293" spans="1:196" x14ac:dyDescent="0.25"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384"/>
    </row>
    <row r="294" spans="1:196" x14ac:dyDescent="0.25">
      <c r="F294" s="22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384"/>
    </row>
    <row r="295" spans="1:196" x14ac:dyDescent="0.25"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384"/>
    </row>
    <row r="296" spans="1:196" x14ac:dyDescent="0.25"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384"/>
    </row>
    <row r="297" spans="1:196" x14ac:dyDescent="0.25"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384"/>
    </row>
    <row r="298" spans="1:196" x14ac:dyDescent="0.25"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384"/>
    </row>
    <row r="299" spans="1:196" x14ac:dyDescent="0.25"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384"/>
    </row>
    <row r="300" spans="1:196" x14ac:dyDescent="0.25"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384"/>
    </row>
    <row r="301" spans="1:196" x14ac:dyDescent="0.25"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384"/>
    </row>
    <row r="302" spans="1:196" x14ac:dyDescent="0.25"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384"/>
    </row>
    <row r="303" spans="1:196" x14ac:dyDescent="0.25"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384"/>
    </row>
    <row r="304" spans="1:196" x14ac:dyDescent="0.25"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384"/>
    </row>
    <row r="305" spans="20:196" x14ac:dyDescent="0.25"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384"/>
    </row>
    <row r="306" spans="20:196" x14ac:dyDescent="0.25"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384"/>
    </row>
    <row r="307" spans="20:196" x14ac:dyDescent="0.25"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384"/>
    </row>
    <row r="308" spans="20:196" x14ac:dyDescent="0.25"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384"/>
    </row>
    <row r="309" spans="20:196" x14ac:dyDescent="0.25"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384"/>
    </row>
    <row r="310" spans="20:196" x14ac:dyDescent="0.25"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384"/>
    </row>
    <row r="311" spans="20:196" x14ac:dyDescent="0.25"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384"/>
    </row>
    <row r="312" spans="20:196" x14ac:dyDescent="0.25"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384"/>
    </row>
    <row r="313" spans="20:196" x14ac:dyDescent="0.25"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384"/>
    </row>
    <row r="314" spans="20:196" x14ac:dyDescent="0.25"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384"/>
    </row>
    <row r="315" spans="20:196" x14ac:dyDescent="0.25"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384"/>
    </row>
    <row r="316" spans="20:196" x14ac:dyDescent="0.25"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384"/>
    </row>
    <row r="317" spans="20:196" x14ac:dyDescent="0.25"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384"/>
    </row>
    <row r="318" spans="20:196" x14ac:dyDescent="0.25"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384"/>
    </row>
    <row r="319" spans="20:196" x14ac:dyDescent="0.25"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384"/>
    </row>
    <row r="320" spans="20:196" x14ac:dyDescent="0.25"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384"/>
    </row>
    <row r="321" spans="20:196" x14ac:dyDescent="0.25"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384"/>
    </row>
    <row r="322" spans="20:196" x14ac:dyDescent="0.25"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384"/>
    </row>
    <row r="323" spans="20:196" x14ac:dyDescent="0.25"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384"/>
    </row>
    <row r="324" spans="20:196" x14ac:dyDescent="0.25"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384"/>
    </row>
    <row r="325" spans="20:196" x14ac:dyDescent="0.25"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384"/>
    </row>
    <row r="326" spans="20:196" x14ac:dyDescent="0.25"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384"/>
    </row>
    <row r="327" spans="20:196" x14ac:dyDescent="0.25"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384"/>
    </row>
    <row r="328" spans="20:196" x14ac:dyDescent="0.25"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384"/>
    </row>
    <row r="329" spans="20:196" x14ac:dyDescent="0.25"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384"/>
    </row>
    <row r="330" spans="20:196" x14ac:dyDescent="0.25"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384"/>
    </row>
    <row r="331" spans="20:196" x14ac:dyDescent="0.25"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384"/>
    </row>
    <row r="332" spans="20:196" x14ac:dyDescent="0.25"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384"/>
    </row>
    <row r="333" spans="20:196" x14ac:dyDescent="0.25"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384"/>
    </row>
    <row r="334" spans="20:196" x14ac:dyDescent="0.25"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384"/>
    </row>
    <row r="335" spans="20:196" x14ac:dyDescent="0.25"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384"/>
    </row>
    <row r="336" spans="20:196" x14ac:dyDescent="0.25"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384"/>
    </row>
    <row r="337" spans="20:196" x14ac:dyDescent="0.25"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384"/>
    </row>
    <row r="338" spans="20:196" x14ac:dyDescent="0.25"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384"/>
    </row>
    <row r="339" spans="20:196" x14ac:dyDescent="0.25"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384"/>
    </row>
    <row r="340" spans="20:196" x14ac:dyDescent="0.25"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384"/>
    </row>
    <row r="341" spans="20:196" x14ac:dyDescent="0.25"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384"/>
    </row>
    <row r="342" spans="20:196" x14ac:dyDescent="0.25"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384"/>
    </row>
    <row r="343" spans="20:196" x14ac:dyDescent="0.25"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384"/>
    </row>
    <row r="344" spans="20:196" x14ac:dyDescent="0.25"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384"/>
    </row>
    <row r="345" spans="20:196" x14ac:dyDescent="0.25"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384"/>
    </row>
    <row r="346" spans="20:196" x14ac:dyDescent="0.25"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384"/>
    </row>
    <row r="347" spans="20:196" x14ac:dyDescent="0.25"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384"/>
    </row>
    <row r="348" spans="20:196" x14ac:dyDescent="0.25"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384"/>
    </row>
    <row r="349" spans="20:196" x14ac:dyDescent="0.25"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384"/>
    </row>
    <row r="350" spans="20:196" x14ac:dyDescent="0.25"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384"/>
    </row>
    <row r="351" spans="20:196" x14ac:dyDescent="0.25"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384"/>
    </row>
    <row r="352" spans="20:196" x14ac:dyDescent="0.25"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384"/>
    </row>
    <row r="353" spans="20:196" x14ac:dyDescent="0.25"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384"/>
    </row>
    <row r="354" spans="20:196" x14ac:dyDescent="0.25"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384"/>
    </row>
    <row r="355" spans="20:196" x14ac:dyDescent="0.25"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384"/>
    </row>
    <row r="356" spans="20:196" x14ac:dyDescent="0.25"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384"/>
    </row>
    <row r="357" spans="20:196" x14ac:dyDescent="0.25"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384"/>
    </row>
    <row r="358" spans="20:196" x14ac:dyDescent="0.25"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384"/>
    </row>
    <row r="359" spans="20:196" x14ac:dyDescent="0.25"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384"/>
    </row>
    <row r="360" spans="20:196" x14ac:dyDescent="0.25"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384"/>
    </row>
    <row r="361" spans="20:196" x14ac:dyDescent="0.25"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384"/>
    </row>
    <row r="362" spans="20:196" x14ac:dyDescent="0.25"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384"/>
    </row>
    <row r="363" spans="20:196" x14ac:dyDescent="0.25"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384"/>
    </row>
    <row r="364" spans="20:196" x14ac:dyDescent="0.25"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384"/>
    </row>
    <row r="365" spans="20:196" x14ac:dyDescent="0.25"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384"/>
    </row>
    <row r="366" spans="20:196" x14ac:dyDescent="0.25"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384"/>
    </row>
    <row r="367" spans="20:196" x14ac:dyDescent="0.25"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384"/>
    </row>
    <row r="368" spans="20:196" x14ac:dyDescent="0.25"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384"/>
    </row>
    <row r="369" spans="20:196" x14ac:dyDescent="0.25"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384"/>
    </row>
    <row r="370" spans="20:196" x14ac:dyDescent="0.25"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384"/>
    </row>
    <row r="371" spans="20:196" x14ac:dyDescent="0.25"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384"/>
    </row>
    <row r="372" spans="20:196" x14ac:dyDescent="0.25"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384"/>
    </row>
    <row r="373" spans="20:196" x14ac:dyDescent="0.25"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384"/>
    </row>
    <row r="374" spans="20:196" x14ac:dyDescent="0.25"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384"/>
    </row>
    <row r="375" spans="20:196" x14ac:dyDescent="0.25"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384"/>
    </row>
    <row r="376" spans="20:196" x14ac:dyDescent="0.25"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384"/>
    </row>
    <row r="377" spans="20:196" x14ac:dyDescent="0.25"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384"/>
    </row>
    <row r="378" spans="20:196" x14ac:dyDescent="0.25"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384"/>
    </row>
    <row r="379" spans="20:196" x14ac:dyDescent="0.25"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384"/>
    </row>
    <row r="380" spans="20:196" x14ac:dyDescent="0.25"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384"/>
    </row>
    <row r="381" spans="20:196" x14ac:dyDescent="0.25"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384"/>
    </row>
    <row r="382" spans="20:196" x14ac:dyDescent="0.25"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384"/>
    </row>
    <row r="383" spans="20:196" x14ac:dyDescent="0.25"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384"/>
    </row>
    <row r="384" spans="20:196" x14ac:dyDescent="0.25"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384"/>
    </row>
    <row r="385" spans="20:196" x14ac:dyDescent="0.25"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384"/>
    </row>
    <row r="386" spans="20:196" x14ac:dyDescent="0.25"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384"/>
    </row>
    <row r="387" spans="20:196" x14ac:dyDescent="0.25"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384"/>
    </row>
    <row r="388" spans="20:196" x14ac:dyDescent="0.25"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384"/>
    </row>
    <row r="389" spans="20:196" x14ac:dyDescent="0.25"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384"/>
    </row>
    <row r="390" spans="20:196" x14ac:dyDescent="0.25"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384"/>
    </row>
    <row r="391" spans="20:196" x14ac:dyDescent="0.25"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384"/>
    </row>
    <row r="392" spans="20:196" x14ac:dyDescent="0.25"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384"/>
    </row>
    <row r="393" spans="20:196" x14ac:dyDescent="0.25"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384"/>
    </row>
    <row r="394" spans="20:196" x14ac:dyDescent="0.25"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384"/>
    </row>
    <row r="395" spans="20:196" x14ac:dyDescent="0.25"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384"/>
    </row>
    <row r="396" spans="20:196" x14ac:dyDescent="0.25"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384"/>
    </row>
    <row r="397" spans="20:196" x14ac:dyDescent="0.25"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384"/>
    </row>
    <row r="398" spans="20:196" x14ac:dyDescent="0.25"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384"/>
    </row>
    <row r="399" spans="20:196" x14ac:dyDescent="0.25"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384"/>
    </row>
    <row r="400" spans="20:196" x14ac:dyDescent="0.25"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384"/>
    </row>
    <row r="401" spans="20:196" x14ac:dyDescent="0.25"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384"/>
    </row>
    <row r="402" spans="20:196" x14ac:dyDescent="0.25"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384"/>
    </row>
    <row r="403" spans="20:196" x14ac:dyDescent="0.25"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384"/>
    </row>
    <row r="404" spans="20:196" x14ac:dyDescent="0.25"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384"/>
    </row>
    <row r="405" spans="20:196" x14ac:dyDescent="0.25"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384"/>
    </row>
    <row r="406" spans="20:196" x14ac:dyDescent="0.25"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384"/>
    </row>
    <row r="407" spans="20:196" x14ac:dyDescent="0.25"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384"/>
    </row>
    <row r="408" spans="20:196" x14ac:dyDescent="0.25"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384"/>
    </row>
    <row r="409" spans="20:196" x14ac:dyDescent="0.25"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384"/>
    </row>
    <row r="410" spans="20:196" x14ac:dyDescent="0.25"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384"/>
    </row>
    <row r="411" spans="20:196" x14ac:dyDescent="0.25"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384"/>
    </row>
    <row r="412" spans="20:196" x14ac:dyDescent="0.25"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384"/>
    </row>
    <row r="413" spans="20:196" x14ac:dyDescent="0.25"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384"/>
    </row>
    <row r="414" spans="20:196" x14ac:dyDescent="0.25"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384"/>
    </row>
    <row r="415" spans="20:196" x14ac:dyDescent="0.25"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384"/>
    </row>
    <row r="416" spans="20:196" x14ac:dyDescent="0.25"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384"/>
    </row>
    <row r="417" spans="20:196" x14ac:dyDescent="0.25"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384"/>
    </row>
    <row r="418" spans="20:196" x14ac:dyDescent="0.25"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384"/>
    </row>
    <row r="419" spans="20:196" x14ac:dyDescent="0.25"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384"/>
    </row>
    <row r="420" spans="20:196" x14ac:dyDescent="0.25"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384"/>
    </row>
    <row r="421" spans="20:196" x14ac:dyDescent="0.25"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384"/>
    </row>
    <row r="422" spans="20:196" x14ac:dyDescent="0.25"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384"/>
    </row>
    <row r="423" spans="20:196" x14ac:dyDescent="0.25"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384"/>
    </row>
    <row r="424" spans="20:196" x14ac:dyDescent="0.25"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384"/>
    </row>
    <row r="425" spans="20:196" x14ac:dyDescent="0.25"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384"/>
    </row>
    <row r="426" spans="20:196" x14ac:dyDescent="0.25"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384"/>
    </row>
    <row r="427" spans="20:196" x14ac:dyDescent="0.25"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384"/>
    </row>
    <row r="428" spans="20:196" x14ac:dyDescent="0.25"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384"/>
    </row>
    <row r="429" spans="20:196" x14ac:dyDescent="0.25"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384"/>
    </row>
    <row r="430" spans="20:196" x14ac:dyDescent="0.25"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384"/>
    </row>
    <row r="431" spans="20:196" x14ac:dyDescent="0.25"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384"/>
    </row>
    <row r="432" spans="20:196" x14ac:dyDescent="0.25"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384"/>
    </row>
    <row r="433" spans="20:196" x14ac:dyDescent="0.25"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384"/>
    </row>
    <row r="434" spans="20:196" x14ac:dyDescent="0.25"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384"/>
    </row>
    <row r="435" spans="20:196" x14ac:dyDescent="0.25"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384"/>
    </row>
    <row r="436" spans="20:196" x14ac:dyDescent="0.25"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384"/>
    </row>
    <row r="437" spans="20:196" x14ac:dyDescent="0.25"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384"/>
    </row>
    <row r="438" spans="20:196" x14ac:dyDescent="0.25"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384"/>
    </row>
    <row r="439" spans="20:196" x14ac:dyDescent="0.25"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384"/>
    </row>
    <row r="440" spans="20:196" x14ac:dyDescent="0.25"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384"/>
    </row>
    <row r="441" spans="20:196" x14ac:dyDescent="0.25"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384"/>
    </row>
    <row r="442" spans="20:196" x14ac:dyDescent="0.25"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384"/>
    </row>
    <row r="443" spans="20:196" x14ac:dyDescent="0.25"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384"/>
    </row>
    <row r="444" spans="20:196" x14ac:dyDescent="0.25"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384"/>
    </row>
    <row r="445" spans="20:196" x14ac:dyDescent="0.25"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384"/>
    </row>
    <row r="446" spans="20:196" x14ac:dyDescent="0.25"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384"/>
    </row>
    <row r="447" spans="20:196" x14ac:dyDescent="0.25"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384"/>
    </row>
    <row r="448" spans="20:196" x14ac:dyDescent="0.25"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384"/>
    </row>
    <row r="449" spans="20:196" x14ac:dyDescent="0.25"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384"/>
    </row>
    <row r="450" spans="20:196" x14ac:dyDescent="0.25"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384"/>
    </row>
    <row r="451" spans="20:196" x14ac:dyDescent="0.25"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384"/>
    </row>
    <row r="452" spans="20:196" x14ac:dyDescent="0.25"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384"/>
    </row>
    <row r="453" spans="20:196" x14ac:dyDescent="0.25"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384"/>
    </row>
    <row r="454" spans="20:196" x14ac:dyDescent="0.25"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384"/>
    </row>
    <row r="455" spans="20:196" x14ac:dyDescent="0.25"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384"/>
    </row>
    <row r="456" spans="20:196" x14ac:dyDescent="0.25"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384"/>
    </row>
    <row r="457" spans="20:196" x14ac:dyDescent="0.25"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384"/>
    </row>
    <row r="458" spans="20:196" x14ac:dyDescent="0.25"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384"/>
    </row>
    <row r="459" spans="20:196" x14ac:dyDescent="0.25"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384"/>
    </row>
    <row r="460" spans="20:196" x14ac:dyDescent="0.25"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384"/>
    </row>
    <row r="461" spans="20:196" x14ac:dyDescent="0.25"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384"/>
    </row>
    <row r="462" spans="20:196" x14ac:dyDescent="0.25"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384"/>
    </row>
    <row r="463" spans="20:196" x14ac:dyDescent="0.25"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384"/>
    </row>
    <row r="464" spans="20:196" x14ac:dyDescent="0.25"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384"/>
    </row>
    <row r="465" spans="20:196" x14ac:dyDescent="0.25"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384"/>
    </row>
    <row r="466" spans="20:196" x14ac:dyDescent="0.25"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384"/>
    </row>
    <row r="467" spans="20:196" x14ac:dyDescent="0.25"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384"/>
    </row>
    <row r="468" spans="20:196" x14ac:dyDescent="0.25"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384"/>
    </row>
    <row r="469" spans="20:196" x14ac:dyDescent="0.25"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384"/>
    </row>
    <row r="470" spans="20:196" x14ac:dyDescent="0.25"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384"/>
    </row>
    <row r="471" spans="20:196" x14ac:dyDescent="0.25"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384"/>
    </row>
    <row r="472" spans="20:196" x14ac:dyDescent="0.25"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384"/>
    </row>
    <row r="473" spans="20:196" x14ac:dyDescent="0.25"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384"/>
    </row>
    <row r="474" spans="20:196" x14ac:dyDescent="0.25"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384"/>
    </row>
    <row r="475" spans="20:196" x14ac:dyDescent="0.25"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384"/>
    </row>
    <row r="476" spans="20:196" x14ac:dyDescent="0.25"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384"/>
    </row>
    <row r="477" spans="20:196" x14ac:dyDescent="0.25"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384"/>
    </row>
    <row r="478" spans="20:196" x14ac:dyDescent="0.25"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384"/>
    </row>
    <row r="479" spans="20:196" x14ac:dyDescent="0.25"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384"/>
    </row>
    <row r="480" spans="20:196" x14ac:dyDescent="0.25"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384"/>
    </row>
    <row r="481" spans="20:196" x14ac:dyDescent="0.25"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384"/>
    </row>
    <row r="482" spans="20:196" x14ac:dyDescent="0.25">
      <c r="T482" s="387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384"/>
    </row>
    <row r="483" spans="20:196" x14ac:dyDescent="0.25">
      <c r="T483" s="387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384"/>
    </row>
    <row r="484" spans="20:196" x14ac:dyDescent="0.25">
      <c r="T484" s="387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384"/>
    </row>
    <row r="485" spans="20:196" x14ac:dyDescent="0.25">
      <c r="T485" s="387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384"/>
    </row>
    <row r="486" spans="20:196" x14ac:dyDescent="0.25">
      <c r="T486" s="387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384"/>
    </row>
    <row r="487" spans="20:196" x14ac:dyDescent="0.25">
      <c r="T487" s="387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384"/>
    </row>
    <row r="488" spans="20:196" x14ac:dyDescent="0.25">
      <c r="T488" s="387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384"/>
    </row>
    <row r="489" spans="20:196" x14ac:dyDescent="0.25">
      <c r="T489" s="387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384"/>
    </row>
    <row r="490" spans="20:196" x14ac:dyDescent="0.25">
      <c r="T490" s="387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384"/>
    </row>
    <row r="491" spans="20:196" x14ac:dyDescent="0.25">
      <c r="T491" s="387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384"/>
    </row>
    <row r="492" spans="20:196" x14ac:dyDescent="0.25">
      <c r="T492" s="387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384"/>
    </row>
    <row r="493" spans="20:196" x14ac:dyDescent="0.25">
      <c r="T493" s="387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384"/>
    </row>
    <row r="494" spans="20:196" x14ac:dyDescent="0.25">
      <c r="T494" s="387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384"/>
    </row>
    <row r="495" spans="20:196" x14ac:dyDescent="0.25">
      <c r="T495" s="387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384"/>
    </row>
    <row r="496" spans="20:196" x14ac:dyDescent="0.25">
      <c r="T496" s="387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384"/>
    </row>
    <row r="497" spans="20:196" x14ac:dyDescent="0.25">
      <c r="T497" s="387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384"/>
    </row>
    <row r="498" spans="20:196" x14ac:dyDescent="0.25">
      <c r="T498" s="387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384"/>
    </row>
    <row r="499" spans="20:196" x14ac:dyDescent="0.25">
      <c r="T499" s="387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384"/>
    </row>
    <row r="500" spans="20:196" x14ac:dyDescent="0.25">
      <c r="T500" s="387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384"/>
    </row>
    <row r="501" spans="20:196" x14ac:dyDescent="0.25">
      <c r="T501" s="387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384"/>
    </row>
    <row r="502" spans="20:196" x14ac:dyDescent="0.25">
      <c r="T502" s="387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384"/>
    </row>
    <row r="503" spans="20:196" x14ac:dyDescent="0.25">
      <c r="T503" s="387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384"/>
    </row>
    <row r="504" spans="20:196" x14ac:dyDescent="0.25">
      <c r="T504" s="387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384"/>
    </row>
    <row r="505" spans="20:196" x14ac:dyDescent="0.25">
      <c r="T505" s="388"/>
      <c r="U505" s="195"/>
      <c r="V505" s="195"/>
      <c r="W505" s="195"/>
      <c r="X505" s="195"/>
      <c r="Y505" s="195"/>
      <c r="Z505" s="195"/>
      <c r="AA505" s="195"/>
      <c r="AB505" s="195"/>
      <c r="AC505" s="195"/>
      <c r="AD505" s="195"/>
      <c r="AE505" s="195"/>
      <c r="AF505" s="195"/>
      <c r="AG505" s="195"/>
      <c r="AH505" s="195"/>
      <c r="AI505" s="195"/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  <c r="AW505" s="195"/>
      <c r="AX505" s="195"/>
      <c r="AY505" s="195"/>
      <c r="AZ505" s="195"/>
      <c r="BA505" s="195"/>
      <c r="BB505" s="195"/>
      <c r="BC505" s="195"/>
      <c r="BD505" s="195"/>
      <c r="BE505" s="195"/>
      <c r="BF505" s="195"/>
      <c r="BG505" s="195"/>
      <c r="BH505" s="195"/>
      <c r="BI505" s="195"/>
      <c r="BJ505" s="195"/>
      <c r="BK505" s="195"/>
      <c r="BL505" s="195"/>
      <c r="BM505" s="195"/>
      <c r="BN505" s="195"/>
      <c r="BO505" s="195"/>
      <c r="BP505" s="195"/>
      <c r="BQ505" s="195"/>
      <c r="BR505" s="195"/>
      <c r="BS505" s="195"/>
      <c r="BT505" s="195"/>
      <c r="BU505" s="195"/>
      <c r="BV505" s="195"/>
      <c r="BW505" s="195"/>
      <c r="BX505" s="195"/>
      <c r="BY505" s="195"/>
      <c r="BZ505" s="195"/>
      <c r="CA505" s="195"/>
      <c r="CB505" s="195"/>
      <c r="CC505" s="195"/>
      <c r="CD505" s="195"/>
      <c r="CE505" s="195"/>
      <c r="CF505" s="195"/>
      <c r="CG505" s="195"/>
      <c r="CH505" s="195"/>
      <c r="CI505" s="195"/>
      <c r="CJ505" s="195"/>
      <c r="CK505" s="195"/>
      <c r="CL505" s="195"/>
      <c r="CM505" s="195"/>
      <c r="CN505" s="195"/>
      <c r="CO505" s="195"/>
      <c r="CP505" s="195"/>
      <c r="CQ505" s="195"/>
      <c r="CR505" s="195"/>
      <c r="CS505" s="195"/>
      <c r="CT505" s="195"/>
      <c r="CU505" s="195"/>
      <c r="CV505" s="195"/>
      <c r="CW505" s="195"/>
      <c r="CX505" s="195"/>
      <c r="CY505" s="195"/>
      <c r="CZ505" s="195"/>
      <c r="DA505" s="195"/>
      <c r="DB505" s="195"/>
      <c r="DC505" s="195"/>
      <c r="DD505" s="195"/>
      <c r="DE505" s="195"/>
      <c r="DF505" s="195"/>
      <c r="DG505" s="195"/>
      <c r="DH505" s="195"/>
      <c r="DI505" s="195"/>
      <c r="DJ505" s="195"/>
      <c r="DK505" s="195"/>
      <c r="DL505" s="195"/>
      <c r="DM505" s="195"/>
      <c r="DN505" s="195"/>
      <c r="DO505" s="195"/>
      <c r="DP505" s="195"/>
      <c r="DQ505" s="195"/>
      <c r="DR505" s="195"/>
      <c r="DS505" s="195"/>
      <c r="DT505" s="195"/>
      <c r="DU505" s="195"/>
      <c r="DV505" s="195"/>
      <c r="DW505" s="195"/>
      <c r="DX505" s="195"/>
      <c r="DY505" s="195"/>
      <c r="DZ505" s="195"/>
      <c r="EA505" s="195"/>
      <c r="EB505" s="195"/>
      <c r="EC505" s="195"/>
      <c r="ED505" s="195"/>
      <c r="EE505" s="195"/>
      <c r="EF505" s="195"/>
      <c r="EG505" s="195"/>
      <c r="EH505" s="195"/>
      <c r="EI505" s="195"/>
      <c r="EJ505" s="195"/>
      <c r="EK505" s="195"/>
      <c r="EL505" s="195"/>
      <c r="EM505" s="195"/>
      <c r="EN505" s="195"/>
      <c r="EO505" s="195"/>
      <c r="EP505" s="195"/>
      <c r="EQ505" s="195"/>
      <c r="ER505" s="195"/>
      <c r="ES505" s="195"/>
      <c r="ET505" s="195"/>
      <c r="EU505" s="195"/>
      <c r="EV505" s="195"/>
      <c r="EW505" s="195"/>
      <c r="EX505" s="195"/>
      <c r="EY505" s="195"/>
      <c r="EZ505" s="195"/>
      <c r="FA505" s="195"/>
      <c r="FB505" s="195"/>
      <c r="FC505" s="195"/>
      <c r="FD505" s="195"/>
      <c r="FE505" s="195"/>
      <c r="FF505" s="195"/>
      <c r="FG505" s="195"/>
      <c r="FH505" s="195"/>
      <c r="FI505" s="195"/>
      <c r="FJ505" s="195"/>
      <c r="FK505" s="195"/>
      <c r="FL505" s="195"/>
      <c r="FM505" s="195"/>
      <c r="FN505" s="195"/>
      <c r="FO505" s="195"/>
      <c r="FP505" s="195"/>
      <c r="FQ505" s="195"/>
      <c r="FR505" s="195"/>
      <c r="FS505" s="195"/>
      <c r="FT505" s="195"/>
      <c r="FU505" s="195"/>
      <c r="FV505" s="195"/>
      <c r="FW505" s="195"/>
      <c r="FX505" s="195"/>
      <c r="FY505" s="195"/>
      <c r="FZ505" s="195"/>
      <c r="GA505" s="195"/>
      <c r="GB505" s="195"/>
      <c r="GC505" s="195"/>
      <c r="GD505" s="195"/>
      <c r="GE505" s="195"/>
      <c r="GF505" s="195"/>
      <c r="GG505" s="195"/>
      <c r="GH505" s="195"/>
      <c r="GI505" s="195"/>
      <c r="GJ505" s="195"/>
      <c r="GK505" s="195"/>
      <c r="GL505" s="195"/>
      <c r="GM505" s="195"/>
      <c r="GN505" s="361"/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4"/>
  <sheetViews>
    <sheetView workbookViewId="0">
      <selection activeCell="P41" sqref="P41"/>
    </sheetView>
  </sheetViews>
  <sheetFormatPr defaultRowHeight="15" x14ac:dyDescent="0.25"/>
  <sheetData>
    <row r="3" spans="1:13" x14ac:dyDescent="0.25">
      <c r="A3" s="161" t="s">
        <v>21</v>
      </c>
      <c r="B3" s="278" t="s">
        <v>136</v>
      </c>
      <c r="C3" s="233" t="s">
        <v>132</v>
      </c>
      <c r="D3" s="17" t="s">
        <v>133</v>
      </c>
      <c r="E3" s="233" t="s">
        <v>8</v>
      </c>
      <c r="F3" s="233" t="s">
        <v>9</v>
      </c>
      <c r="G3" s="17" t="s">
        <v>135</v>
      </c>
      <c r="H3" s="162" t="s">
        <v>134</v>
      </c>
      <c r="I3" s="233" t="s">
        <v>8</v>
      </c>
      <c r="J3" s="236" t="s">
        <v>142</v>
      </c>
      <c r="K3" s="236" t="s">
        <v>140</v>
      </c>
      <c r="L3" s="236" t="s">
        <v>31</v>
      </c>
      <c r="M3" s="236" t="s">
        <v>31</v>
      </c>
    </row>
    <row r="4" spans="1:13" x14ac:dyDescent="0.25">
      <c r="A4" s="161">
        <v>1</v>
      </c>
      <c r="B4" s="16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161">
        <v>2</v>
      </c>
      <c r="B5" s="16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5">
      <c r="A6" s="161">
        <v>3</v>
      </c>
      <c r="B6" s="16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161">
        <v>4</v>
      </c>
      <c r="B7" s="16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161">
        <v>5</v>
      </c>
      <c r="B8" s="16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161">
        <v>6</v>
      </c>
      <c r="B9" s="16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25">
      <c r="A10" s="161">
        <v>7</v>
      </c>
      <c r="B10" s="16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5">
      <c r="A11" s="161">
        <v>8</v>
      </c>
      <c r="B11" s="16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161">
        <v>9</v>
      </c>
      <c r="B12" s="16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161">
        <v>10</v>
      </c>
      <c r="B13" s="16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5">
      <c r="A14" s="161">
        <v>11</v>
      </c>
      <c r="B14" s="16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161">
        <v>12</v>
      </c>
      <c r="B15" s="16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5">
      <c r="A16" s="161">
        <v>13</v>
      </c>
      <c r="B16" s="16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5">
      <c r="A17" s="161">
        <v>14</v>
      </c>
      <c r="B17" s="16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A18" s="161">
        <v>15</v>
      </c>
      <c r="B18" s="16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161">
        <v>16</v>
      </c>
      <c r="B19" s="16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A20" s="161">
        <v>17</v>
      </c>
      <c r="B20" s="16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161">
        <v>18</v>
      </c>
      <c r="B21" s="16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5">
      <c r="A22" s="161">
        <v>19</v>
      </c>
      <c r="B22" s="16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61">
        <v>20</v>
      </c>
      <c r="B23" s="16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A24" s="161">
        <v>21</v>
      </c>
      <c r="B24" s="16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61">
        <v>22</v>
      </c>
      <c r="B25" s="16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s="161">
        <v>23</v>
      </c>
      <c r="B26" s="16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61">
        <v>24</v>
      </c>
      <c r="B27" s="16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61">
        <v>25</v>
      </c>
      <c r="B28" s="16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61">
        <v>26</v>
      </c>
      <c r="B29" s="16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61">
        <v>27</v>
      </c>
      <c r="B30" s="16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61">
        <v>28</v>
      </c>
      <c r="B31" s="16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61">
        <v>29</v>
      </c>
      <c r="B32" s="16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61">
        <v>30</v>
      </c>
      <c r="B33" s="16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161">
        <v>31</v>
      </c>
      <c r="B34" s="16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61">
        <v>32</v>
      </c>
      <c r="B35" s="16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61">
        <v>33</v>
      </c>
      <c r="B36" s="16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161">
        <v>34</v>
      </c>
      <c r="B37" s="16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61">
        <v>35</v>
      </c>
      <c r="B38" s="16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25">
      <c r="A39" s="161">
        <v>36</v>
      </c>
      <c r="B39" s="16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5">
      <c r="A40" s="161">
        <v>37</v>
      </c>
      <c r="B40" s="16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x14ac:dyDescent="0.25">
      <c r="A41" s="161">
        <v>38</v>
      </c>
      <c r="B41" s="161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25">
      <c r="A42" s="161">
        <v>39</v>
      </c>
      <c r="B42" s="16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25">
      <c r="A43" s="161">
        <v>40</v>
      </c>
      <c r="B43" s="16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25">
      <c r="A44" s="161">
        <v>41</v>
      </c>
      <c r="B44" s="16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25">
      <c r="A45" s="161">
        <v>42</v>
      </c>
      <c r="B45" s="16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x14ac:dyDescent="0.25">
      <c r="A46" s="161">
        <v>43</v>
      </c>
      <c r="B46" s="16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x14ac:dyDescent="0.25">
      <c r="A47" s="161">
        <v>44</v>
      </c>
      <c r="B47" s="16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x14ac:dyDescent="0.25">
      <c r="A48" s="161">
        <v>45</v>
      </c>
      <c r="B48" s="16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x14ac:dyDescent="0.25">
      <c r="A49" s="161">
        <v>46</v>
      </c>
      <c r="B49" s="16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x14ac:dyDescent="0.25">
      <c r="A50" s="161">
        <v>47</v>
      </c>
      <c r="B50" s="16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x14ac:dyDescent="0.25">
      <c r="A51" s="161">
        <v>48</v>
      </c>
      <c r="B51" s="161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x14ac:dyDescent="0.25">
      <c r="A52" s="161">
        <v>49</v>
      </c>
      <c r="B52" s="161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25">
      <c r="A53" s="161">
        <v>50</v>
      </c>
      <c r="B53" s="16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5">
      <c r="A54" s="161">
        <v>51</v>
      </c>
      <c r="B54" s="16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x14ac:dyDescent="0.25">
      <c r="A55" s="161">
        <v>52</v>
      </c>
      <c r="B55" s="16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x14ac:dyDescent="0.25">
      <c r="A56" s="161">
        <v>53</v>
      </c>
      <c r="B56" s="16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x14ac:dyDescent="0.25">
      <c r="A57" s="161">
        <v>54</v>
      </c>
      <c r="B57" s="16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x14ac:dyDescent="0.25">
      <c r="A58" s="161">
        <v>55</v>
      </c>
      <c r="B58" s="16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x14ac:dyDescent="0.25">
      <c r="A59" s="161">
        <v>56</v>
      </c>
      <c r="B59" s="16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x14ac:dyDescent="0.25">
      <c r="A60" s="161">
        <v>57</v>
      </c>
      <c r="B60" s="161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x14ac:dyDescent="0.25">
      <c r="A61" s="161">
        <v>58</v>
      </c>
      <c r="B61" s="16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x14ac:dyDescent="0.25">
      <c r="A62" s="161">
        <v>59</v>
      </c>
      <c r="B62" s="161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x14ac:dyDescent="0.25">
      <c r="A63" s="161">
        <v>60</v>
      </c>
      <c r="B63" s="16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x14ac:dyDescent="0.25">
      <c r="A64" s="161">
        <v>61</v>
      </c>
      <c r="B64" s="161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x14ac:dyDescent="0.25">
      <c r="A65" s="161">
        <v>62</v>
      </c>
      <c r="B65" s="16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x14ac:dyDescent="0.25">
      <c r="A66" s="161">
        <v>63</v>
      </c>
      <c r="B66" s="161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x14ac:dyDescent="0.25">
      <c r="A67" s="161">
        <v>64</v>
      </c>
      <c r="B67" s="161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x14ac:dyDescent="0.25">
      <c r="A68" s="161">
        <v>65</v>
      </c>
      <c r="B68" s="161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x14ac:dyDescent="0.25">
      <c r="A69" s="161">
        <v>66</v>
      </c>
      <c r="B69" s="16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x14ac:dyDescent="0.25">
      <c r="A70" s="161">
        <v>67</v>
      </c>
      <c r="B70" s="16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x14ac:dyDescent="0.25">
      <c r="A71" s="161">
        <v>68</v>
      </c>
      <c r="B71" s="16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x14ac:dyDescent="0.25">
      <c r="A72" s="161">
        <v>69</v>
      </c>
      <c r="B72" s="16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x14ac:dyDescent="0.25">
      <c r="A73" s="161">
        <v>70</v>
      </c>
      <c r="B73" s="16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x14ac:dyDescent="0.25">
      <c r="A74" s="161"/>
      <c r="B74" s="16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H15" sqref="H15"/>
    </sheetView>
  </sheetViews>
  <sheetFormatPr defaultRowHeight="15" x14ac:dyDescent="0.25"/>
  <cols>
    <col min="4" max="4" width="9.5703125" customWidth="1"/>
  </cols>
  <sheetData>
    <row r="1" spans="1:14" x14ac:dyDescent="0.25">
      <c r="A1">
        <v>2017</v>
      </c>
      <c r="B1" s="16" t="s">
        <v>38</v>
      </c>
      <c r="F1" t="s">
        <v>37</v>
      </c>
      <c r="I1" s="21">
        <v>0.03</v>
      </c>
    </row>
    <row r="2" spans="1:14" x14ac:dyDescent="0.25">
      <c r="A2" t="s">
        <v>34</v>
      </c>
      <c r="B2" s="4">
        <v>1000</v>
      </c>
      <c r="C2" s="3"/>
      <c r="D2" s="12"/>
      <c r="E2" s="15"/>
    </row>
    <row r="3" spans="1:14" x14ac:dyDescent="0.25">
      <c r="A3" t="s">
        <v>35</v>
      </c>
      <c r="B3" s="4">
        <v>1000</v>
      </c>
      <c r="C3" s="3"/>
      <c r="D3" s="12"/>
      <c r="E3" s="15"/>
    </row>
    <row r="4" spans="1:14" x14ac:dyDescent="0.25">
      <c r="A4" t="s">
        <v>36</v>
      </c>
      <c r="B4" s="4">
        <v>1000</v>
      </c>
      <c r="C4" s="3"/>
      <c r="D4" s="14"/>
      <c r="E4" s="15"/>
      <c r="K4" s="4"/>
      <c r="L4" s="18"/>
    </row>
    <row r="5" spans="1:14" x14ac:dyDescent="0.25">
      <c r="A5" t="s">
        <v>39</v>
      </c>
      <c r="B5" s="4">
        <v>1000</v>
      </c>
      <c r="C5" s="3"/>
      <c r="D5" s="5"/>
      <c r="E5" s="15"/>
      <c r="K5" s="4"/>
      <c r="L5" s="18"/>
    </row>
    <row r="6" spans="1:14" x14ac:dyDescent="0.25">
      <c r="A6" t="s">
        <v>175</v>
      </c>
      <c r="B6" s="4">
        <v>1000</v>
      </c>
      <c r="C6" s="3"/>
      <c r="D6" s="5"/>
      <c r="E6" s="15"/>
      <c r="K6" s="158"/>
      <c r="L6" s="18"/>
      <c r="N6" s="7"/>
    </row>
    <row r="7" spans="1:14" x14ac:dyDescent="0.25">
      <c r="A7" t="s">
        <v>40</v>
      </c>
      <c r="B7" s="4">
        <v>1000</v>
      </c>
      <c r="C7" s="4"/>
      <c r="D7" s="6"/>
      <c r="K7" s="159"/>
      <c r="L7" s="18"/>
    </row>
    <row r="8" spans="1:14" x14ac:dyDescent="0.25">
      <c r="A8" t="s">
        <v>108</v>
      </c>
      <c r="B8" s="4">
        <v>1000</v>
      </c>
      <c r="C8" s="4"/>
      <c r="D8" s="6"/>
      <c r="K8" s="18"/>
      <c r="L8" s="18"/>
    </row>
    <row r="9" spans="1:14" x14ac:dyDescent="0.25">
      <c r="B9" s="22">
        <f>SUM(B2:B8)</f>
        <v>7000</v>
      </c>
    </row>
    <row r="12" spans="1:14" x14ac:dyDescent="0.25">
      <c r="A12" t="s">
        <v>64</v>
      </c>
      <c r="B12">
        <v>3000</v>
      </c>
      <c r="C12" t="s">
        <v>65</v>
      </c>
      <c r="F12">
        <v>9700</v>
      </c>
    </row>
    <row r="13" spans="1:14" x14ac:dyDescent="0.25">
      <c r="B13">
        <v>10000</v>
      </c>
      <c r="C13">
        <v>9400</v>
      </c>
    </row>
  </sheetData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P7" sqref="P7"/>
    </sheetView>
  </sheetViews>
  <sheetFormatPr defaultRowHeight="15" x14ac:dyDescent="0.25"/>
  <cols>
    <col min="1" max="1" width="5.42578125" customWidth="1"/>
    <col min="3" max="3" width="4.5703125" customWidth="1"/>
    <col min="4" max="4" width="5.7109375" customWidth="1"/>
    <col min="6" max="6" width="4.85546875" customWidth="1"/>
    <col min="7" max="7" width="5.28515625" customWidth="1"/>
    <col min="9" max="9" width="4.5703125" customWidth="1"/>
    <col min="10" max="10" width="6.42578125" customWidth="1"/>
  </cols>
  <sheetData>
    <row r="2" spans="1:11" ht="18.75" x14ac:dyDescent="0.3">
      <c r="C2" s="711"/>
      <c r="D2" s="712" t="s">
        <v>242</v>
      </c>
      <c r="E2" s="712"/>
      <c r="F2" s="712"/>
      <c r="G2" s="712"/>
      <c r="H2" s="16"/>
      <c r="I2" s="16"/>
    </row>
    <row r="3" spans="1:11" ht="18.75" x14ac:dyDescent="0.3">
      <c r="D3" s="712" t="s">
        <v>243</v>
      </c>
      <c r="E3" s="712"/>
      <c r="F3" s="712"/>
    </row>
    <row r="4" spans="1:11" x14ac:dyDescent="0.25">
      <c r="A4" s="16" t="s">
        <v>21</v>
      </c>
      <c r="B4" s="710" t="s">
        <v>241</v>
      </c>
      <c r="C4" s="16"/>
      <c r="D4" s="16" t="s">
        <v>21</v>
      </c>
      <c r="E4" s="710" t="s">
        <v>241</v>
      </c>
      <c r="F4" s="16"/>
      <c r="G4" s="16" t="s">
        <v>21</v>
      </c>
      <c r="H4" s="710" t="s">
        <v>241</v>
      </c>
      <c r="I4" s="16"/>
      <c r="J4" s="16" t="s">
        <v>21</v>
      </c>
      <c r="K4" s="710" t="s">
        <v>241</v>
      </c>
    </row>
    <row r="5" spans="1:11" x14ac:dyDescent="0.25">
      <c r="A5">
        <v>1</v>
      </c>
      <c r="B5" s="16">
        <v>31.3</v>
      </c>
      <c r="D5">
        <v>21</v>
      </c>
      <c r="E5" s="16">
        <v>46.3</v>
      </c>
      <c r="G5">
        <v>36</v>
      </c>
      <c r="H5" s="16">
        <v>42.9</v>
      </c>
      <c r="J5">
        <v>51</v>
      </c>
      <c r="K5" s="16">
        <v>47.8</v>
      </c>
    </row>
    <row r="6" spans="1:11" x14ac:dyDescent="0.25">
      <c r="A6">
        <v>2</v>
      </c>
      <c r="B6" s="16">
        <v>31.1</v>
      </c>
      <c r="D6">
        <v>22</v>
      </c>
      <c r="E6" s="16">
        <v>30.2</v>
      </c>
      <c r="G6">
        <v>37</v>
      </c>
      <c r="H6" s="16">
        <v>30.1</v>
      </c>
      <c r="J6">
        <v>52</v>
      </c>
      <c r="K6" s="16">
        <v>36</v>
      </c>
    </row>
    <row r="7" spans="1:11" x14ac:dyDescent="0.25">
      <c r="A7">
        <v>3</v>
      </c>
      <c r="B7" s="16">
        <v>34.700000000000003</v>
      </c>
      <c r="D7">
        <v>23</v>
      </c>
      <c r="E7" s="16">
        <v>45.8</v>
      </c>
      <c r="G7">
        <v>38</v>
      </c>
      <c r="H7" s="16">
        <v>45.5</v>
      </c>
      <c r="J7">
        <v>53</v>
      </c>
      <c r="K7" s="16">
        <v>31</v>
      </c>
    </row>
    <row r="8" spans="1:11" x14ac:dyDescent="0.25">
      <c r="A8">
        <v>4</v>
      </c>
      <c r="B8" s="16">
        <v>45.9</v>
      </c>
      <c r="D8">
        <v>24</v>
      </c>
      <c r="E8" s="16">
        <v>46.3</v>
      </c>
      <c r="G8">
        <v>39</v>
      </c>
      <c r="H8" s="16">
        <v>45.1</v>
      </c>
      <c r="J8">
        <v>54</v>
      </c>
      <c r="K8" s="16">
        <v>31.4</v>
      </c>
    </row>
    <row r="9" spans="1:11" x14ac:dyDescent="0.25">
      <c r="A9">
        <v>5</v>
      </c>
      <c r="B9" s="16">
        <v>31</v>
      </c>
      <c r="D9">
        <v>25</v>
      </c>
      <c r="E9" s="16">
        <v>30.5</v>
      </c>
      <c r="G9">
        <v>40</v>
      </c>
      <c r="H9" s="16">
        <v>30.2</v>
      </c>
      <c r="J9">
        <v>55</v>
      </c>
      <c r="K9" s="16">
        <v>47.3</v>
      </c>
    </row>
    <row r="10" spans="1:11" x14ac:dyDescent="0.25">
      <c r="A10">
        <v>6</v>
      </c>
      <c r="B10" s="16">
        <v>31.2</v>
      </c>
      <c r="D10">
        <v>26</v>
      </c>
      <c r="E10" s="16">
        <v>45.1</v>
      </c>
      <c r="G10">
        <v>41</v>
      </c>
      <c r="H10" s="16">
        <v>45.2</v>
      </c>
      <c r="J10">
        <v>56</v>
      </c>
      <c r="K10" s="16">
        <v>34</v>
      </c>
    </row>
    <row r="11" spans="1:11" x14ac:dyDescent="0.25">
      <c r="A11">
        <v>7</v>
      </c>
      <c r="B11" s="16">
        <v>34.6</v>
      </c>
      <c r="D11">
        <v>27</v>
      </c>
      <c r="E11" s="16">
        <v>45.6</v>
      </c>
      <c r="G11">
        <v>42</v>
      </c>
      <c r="H11" s="16">
        <v>45.1</v>
      </c>
      <c r="J11">
        <v>57</v>
      </c>
      <c r="K11" s="16">
        <v>31</v>
      </c>
    </row>
    <row r="12" spans="1:11" x14ac:dyDescent="0.25">
      <c r="A12">
        <v>8</v>
      </c>
      <c r="B12" s="16">
        <v>45.9</v>
      </c>
      <c r="D12">
        <v>28</v>
      </c>
      <c r="E12" s="16">
        <v>30.2</v>
      </c>
      <c r="G12">
        <v>43</v>
      </c>
      <c r="H12" s="16">
        <v>30</v>
      </c>
      <c r="J12">
        <v>58</v>
      </c>
      <c r="K12" s="16">
        <v>31.8</v>
      </c>
    </row>
    <row r="13" spans="1:11" x14ac:dyDescent="0.25">
      <c r="A13">
        <v>9</v>
      </c>
      <c r="B13" s="16">
        <v>31.1</v>
      </c>
      <c r="D13">
        <v>29</v>
      </c>
      <c r="E13" s="16">
        <v>45.4</v>
      </c>
      <c r="G13">
        <v>44</v>
      </c>
      <c r="H13" s="16">
        <v>46.2</v>
      </c>
      <c r="J13">
        <v>59</v>
      </c>
      <c r="K13" s="16">
        <v>46.5</v>
      </c>
    </row>
    <row r="14" spans="1:11" x14ac:dyDescent="0.25">
      <c r="A14">
        <v>10</v>
      </c>
      <c r="B14" s="16">
        <v>31.2</v>
      </c>
      <c r="D14">
        <v>30</v>
      </c>
      <c r="E14" s="16">
        <v>46</v>
      </c>
      <c r="G14">
        <v>45</v>
      </c>
      <c r="H14" s="16">
        <v>45</v>
      </c>
      <c r="J14">
        <v>60</v>
      </c>
      <c r="K14" s="16">
        <v>34.5</v>
      </c>
    </row>
    <row r="15" spans="1:11" x14ac:dyDescent="0.25">
      <c r="A15">
        <v>11</v>
      </c>
      <c r="B15" s="16">
        <v>34.9</v>
      </c>
      <c r="D15">
        <v>31</v>
      </c>
      <c r="E15" s="16">
        <v>30.6</v>
      </c>
      <c r="G15">
        <v>46</v>
      </c>
      <c r="H15" s="16">
        <v>29.8</v>
      </c>
      <c r="J15">
        <v>61</v>
      </c>
      <c r="K15" s="16">
        <v>31.4</v>
      </c>
    </row>
    <row r="16" spans="1:11" x14ac:dyDescent="0.25">
      <c r="A16">
        <v>12</v>
      </c>
      <c r="B16" s="16">
        <v>46.6</v>
      </c>
      <c r="D16">
        <v>32</v>
      </c>
      <c r="E16" s="16">
        <v>45</v>
      </c>
      <c r="G16">
        <v>47</v>
      </c>
      <c r="H16" s="16">
        <v>45.4</v>
      </c>
      <c r="J16">
        <v>62</v>
      </c>
      <c r="K16" s="16">
        <v>31</v>
      </c>
    </row>
    <row r="17" spans="1:12" x14ac:dyDescent="0.25">
      <c r="A17">
        <v>13</v>
      </c>
      <c r="B17" s="16">
        <v>31.7</v>
      </c>
      <c r="D17">
        <v>33</v>
      </c>
      <c r="E17" s="16">
        <v>45.3</v>
      </c>
      <c r="G17">
        <v>48</v>
      </c>
      <c r="H17" s="16">
        <v>44.2</v>
      </c>
      <c r="J17">
        <v>63</v>
      </c>
      <c r="K17" s="16">
        <v>46.2</v>
      </c>
    </row>
    <row r="18" spans="1:12" x14ac:dyDescent="0.25">
      <c r="A18">
        <v>14</v>
      </c>
      <c r="B18" s="16">
        <v>31.2</v>
      </c>
      <c r="D18">
        <v>34</v>
      </c>
      <c r="E18" s="16">
        <v>30.1</v>
      </c>
      <c r="G18">
        <v>49</v>
      </c>
      <c r="H18" s="16">
        <v>30.1</v>
      </c>
      <c r="J18">
        <v>64</v>
      </c>
      <c r="K18" s="16">
        <v>35.4</v>
      </c>
    </row>
    <row r="19" spans="1:12" x14ac:dyDescent="0.25">
      <c r="A19">
        <v>15</v>
      </c>
      <c r="B19" s="16">
        <v>35.1</v>
      </c>
      <c r="D19">
        <v>35</v>
      </c>
      <c r="E19" s="16">
        <v>45.2</v>
      </c>
      <c r="G19">
        <v>50</v>
      </c>
      <c r="H19" s="16">
        <v>45.3</v>
      </c>
      <c r="J19">
        <v>65</v>
      </c>
      <c r="K19" s="16">
        <v>31.2</v>
      </c>
    </row>
    <row r="20" spans="1:12" x14ac:dyDescent="0.25">
      <c r="A20">
        <v>16</v>
      </c>
      <c r="B20" s="16">
        <v>47.3</v>
      </c>
      <c r="J20">
        <v>66</v>
      </c>
      <c r="K20" s="16">
        <v>30.9</v>
      </c>
    </row>
    <row r="21" spans="1:12" x14ac:dyDescent="0.25">
      <c r="A21">
        <v>17</v>
      </c>
      <c r="B21" s="16">
        <v>31.7</v>
      </c>
      <c r="J21">
        <v>67</v>
      </c>
      <c r="K21" s="16">
        <v>46.2</v>
      </c>
    </row>
    <row r="22" spans="1:12" x14ac:dyDescent="0.25">
      <c r="A22">
        <v>18</v>
      </c>
      <c r="B22" s="16">
        <v>31.3</v>
      </c>
      <c r="J22">
        <v>68</v>
      </c>
      <c r="K22" s="16">
        <v>34.700000000000003</v>
      </c>
    </row>
    <row r="23" spans="1:12" x14ac:dyDescent="0.25">
      <c r="A23">
        <v>19</v>
      </c>
      <c r="B23" s="16">
        <v>35.5</v>
      </c>
      <c r="J23">
        <v>69</v>
      </c>
      <c r="K23" s="16">
        <v>31.7</v>
      </c>
    </row>
    <row r="24" spans="1:12" x14ac:dyDescent="0.25">
      <c r="A24">
        <v>20</v>
      </c>
      <c r="B24" s="16">
        <v>47.3</v>
      </c>
      <c r="J24">
        <v>70</v>
      </c>
      <c r="K24" s="16">
        <v>30.9</v>
      </c>
    </row>
    <row r="25" spans="1:12" x14ac:dyDescent="0.25">
      <c r="A25" t="s">
        <v>31</v>
      </c>
      <c r="B25" s="16">
        <f>SUM(B5:B24)</f>
        <v>720.59999999999991</v>
      </c>
      <c r="C25" s="16"/>
      <c r="D25" s="16"/>
      <c r="E25" s="16">
        <f>SUM(E5:E24)</f>
        <v>607.6</v>
      </c>
      <c r="F25" s="16"/>
      <c r="G25" s="16"/>
      <c r="H25" s="16">
        <f>SUM(H5:H24)</f>
        <v>600.1</v>
      </c>
      <c r="I25" s="16"/>
      <c r="J25" s="16"/>
      <c r="K25" s="16">
        <f>SUM(K5:K24)</f>
        <v>720.90000000000009</v>
      </c>
      <c r="L25" s="16">
        <f>SUM(B25:K25)</f>
        <v>2649.2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08"/>
  <sheetViews>
    <sheetView topLeftCell="A130" workbookViewId="0">
      <selection activeCell="T11" sqref="T11"/>
    </sheetView>
  </sheetViews>
  <sheetFormatPr defaultRowHeight="15" x14ac:dyDescent="0.25"/>
  <cols>
    <col min="1" max="1" width="6.28515625" customWidth="1"/>
    <col min="2" max="2" width="4.7109375" customWidth="1"/>
    <col min="3" max="3" width="8.42578125" customWidth="1"/>
    <col min="4" max="4" width="7.7109375" customWidth="1"/>
    <col min="5" max="5" width="0.28515625" hidden="1" customWidth="1"/>
    <col min="6" max="6" width="8.7109375" hidden="1" customWidth="1"/>
    <col min="7" max="7" width="8" customWidth="1"/>
    <col min="8" max="8" width="7.140625" customWidth="1"/>
    <col min="9" max="9" width="6.42578125" customWidth="1"/>
    <col min="10" max="10" width="8.42578125" customWidth="1"/>
    <col min="11" max="11" width="7.140625" customWidth="1"/>
    <col min="12" max="12" width="8.85546875" customWidth="1"/>
    <col min="13" max="13" width="8.7109375" customWidth="1"/>
    <col min="14" max="14" width="8.42578125" customWidth="1"/>
    <col min="15" max="15" width="9.85546875" customWidth="1"/>
    <col min="16" max="16" width="9.5703125" bestFit="1" customWidth="1"/>
    <col min="17" max="17" width="14.7109375" customWidth="1"/>
    <col min="18" max="18" width="10.7109375" customWidth="1"/>
  </cols>
  <sheetData>
    <row r="2" spans="1:30" x14ac:dyDescent="0.25">
      <c r="C2" t="s">
        <v>159</v>
      </c>
    </row>
    <row r="4" spans="1:30" x14ac:dyDescent="0.25">
      <c r="A4" s="161" t="s">
        <v>144</v>
      </c>
      <c r="B4" s="161" t="s">
        <v>21</v>
      </c>
      <c r="C4" s="278" t="s">
        <v>136</v>
      </c>
      <c r="D4" s="279" t="s">
        <v>132</v>
      </c>
      <c r="E4" s="161" t="s">
        <v>133</v>
      </c>
      <c r="F4" s="161"/>
      <c r="G4" s="279" t="s">
        <v>71</v>
      </c>
      <c r="H4" s="279" t="s">
        <v>9</v>
      </c>
      <c r="I4" s="161" t="s">
        <v>135</v>
      </c>
      <c r="J4" s="19" t="s">
        <v>134</v>
      </c>
      <c r="K4" s="279" t="s">
        <v>8</v>
      </c>
      <c r="L4" s="280" t="s">
        <v>142</v>
      </c>
      <c r="M4" s="280" t="s">
        <v>140</v>
      </c>
      <c r="N4" s="280" t="s">
        <v>31</v>
      </c>
      <c r="O4" s="280" t="s">
        <v>31</v>
      </c>
      <c r="P4" s="7"/>
      <c r="Q4" s="7"/>
      <c r="R4" s="9"/>
      <c r="S4" s="362"/>
      <c r="T4" s="363"/>
      <c r="U4" s="18"/>
      <c r="V4" s="363"/>
      <c r="W4" s="363"/>
      <c r="X4" s="18"/>
      <c r="Y4" s="189"/>
      <c r="Z4" s="363"/>
      <c r="AA4" s="364"/>
      <c r="AB4" s="364"/>
      <c r="AC4" s="364"/>
      <c r="AD4" s="364"/>
    </row>
    <row r="5" spans="1:30" x14ac:dyDescent="0.25">
      <c r="A5" s="161" t="s">
        <v>34</v>
      </c>
      <c r="B5" s="161">
        <v>1</v>
      </c>
      <c r="C5" s="281">
        <v>876.4</v>
      </c>
      <c r="D5" s="281">
        <v>47.44</v>
      </c>
      <c r="E5" s="282">
        <v>90.98</v>
      </c>
      <c r="F5" s="282">
        <v>79.38</v>
      </c>
      <c r="G5" s="283">
        <f>E5+F5</f>
        <v>170.36</v>
      </c>
      <c r="H5" s="2">
        <v>260.26</v>
      </c>
      <c r="I5" s="281">
        <v>8.73</v>
      </c>
      <c r="J5" s="2">
        <f>C5+D5+G5+H5+I5</f>
        <v>1363.1899999999998</v>
      </c>
      <c r="K5" s="2">
        <v>54.68</v>
      </c>
      <c r="L5" s="168">
        <v>29.74</v>
      </c>
      <c r="M5" s="167">
        <v>580.92999999999995</v>
      </c>
      <c r="N5" s="284">
        <f t="shared" ref="N5:N15" si="0">SUM(K5:M5)</f>
        <v>665.34999999999991</v>
      </c>
      <c r="O5" s="167">
        <f>J5+N5</f>
        <v>2028.5399999999997</v>
      </c>
      <c r="P5" s="7"/>
      <c r="Q5" s="7"/>
      <c r="R5" s="9"/>
      <c r="S5" s="15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x14ac:dyDescent="0.25">
      <c r="A6" s="161" t="s">
        <v>35</v>
      </c>
      <c r="B6" s="161"/>
      <c r="C6" s="161">
        <v>0</v>
      </c>
      <c r="D6" s="161">
        <v>100.98</v>
      </c>
      <c r="E6" s="161">
        <v>149.82</v>
      </c>
      <c r="F6" s="161">
        <v>34.81</v>
      </c>
      <c r="G6" s="283">
        <f t="shared" ref="G6:G69" si="1">E6+F6</f>
        <v>184.63</v>
      </c>
      <c r="H6" s="161">
        <v>260.26</v>
      </c>
      <c r="I6" s="161">
        <v>10.02</v>
      </c>
      <c r="J6" s="2">
        <f t="shared" ref="J6:J69" si="2">C6+D6+G6+H6+I6</f>
        <v>555.89</v>
      </c>
      <c r="K6" s="161">
        <v>54.21</v>
      </c>
      <c r="L6" s="161">
        <v>0</v>
      </c>
      <c r="M6" s="167">
        <v>580.92999999999995</v>
      </c>
      <c r="N6" s="161">
        <f t="shared" si="0"/>
        <v>635.14</v>
      </c>
      <c r="O6" s="167">
        <f t="shared" ref="O6:O69" si="3">J6+N6</f>
        <v>1191.03</v>
      </c>
      <c r="P6" s="7"/>
      <c r="Q6" s="7"/>
      <c r="R6" s="9"/>
      <c r="S6" s="9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thickBot="1" x14ac:dyDescent="0.3">
      <c r="A7" s="210" t="s">
        <v>36</v>
      </c>
      <c r="B7" s="210"/>
      <c r="C7" s="281">
        <v>876.4</v>
      </c>
      <c r="D7" s="281">
        <v>92.68</v>
      </c>
      <c r="E7" s="282">
        <v>115.75</v>
      </c>
      <c r="F7" s="282">
        <v>18.78</v>
      </c>
      <c r="G7" s="283">
        <f>E7+F7</f>
        <v>134.53</v>
      </c>
      <c r="H7" s="2">
        <v>260.26</v>
      </c>
      <c r="I7" s="281">
        <v>7.83</v>
      </c>
      <c r="J7" s="2">
        <f>C7+D7+G7+H7+I7</f>
        <v>1371.6999999999998</v>
      </c>
      <c r="K7" s="2">
        <v>54.24</v>
      </c>
      <c r="L7" s="168">
        <v>70.430000000000007</v>
      </c>
      <c r="M7" s="167">
        <v>580.92999999999995</v>
      </c>
      <c r="N7" s="284">
        <f t="shared" si="0"/>
        <v>705.59999999999991</v>
      </c>
      <c r="O7" s="167">
        <f>J7+N7</f>
        <v>2077.2999999999997</v>
      </c>
      <c r="P7" s="7"/>
      <c r="Q7" s="7"/>
      <c r="R7" s="9"/>
      <c r="S7" s="9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ht="15.75" thickBot="1" x14ac:dyDescent="0.3">
      <c r="A8" s="285"/>
      <c r="B8" s="286"/>
      <c r="C8" s="287">
        <f>SUM(C5:C7)</f>
        <v>1752.8</v>
      </c>
      <c r="D8" s="287">
        <f>SUM(D5:D7)</f>
        <v>241.10000000000002</v>
      </c>
      <c r="E8" s="287"/>
      <c r="F8" s="287"/>
      <c r="G8" s="288">
        <f>SUM(G5:G7)</f>
        <v>489.52</v>
      </c>
      <c r="H8" s="287">
        <f>SUM(H5:H7)</f>
        <v>780.78</v>
      </c>
      <c r="I8" s="287">
        <f>SUM(I5:I7)</f>
        <v>26.58</v>
      </c>
      <c r="J8" s="289">
        <f t="shared" si="2"/>
        <v>3290.7799999999997</v>
      </c>
      <c r="K8" s="287">
        <f>SUM(K5:K7)</f>
        <v>163.13</v>
      </c>
      <c r="L8" s="287">
        <f>SUM(L5:L7)</f>
        <v>100.17</v>
      </c>
      <c r="M8" s="287">
        <f>SUM(M5:M7)</f>
        <v>1742.79</v>
      </c>
      <c r="N8" s="290">
        <f t="shared" si="0"/>
        <v>2006.09</v>
      </c>
      <c r="O8" s="291">
        <f t="shared" si="3"/>
        <v>5296.87</v>
      </c>
      <c r="P8" s="7"/>
      <c r="Q8" s="7"/>
      <c r="R8" s="9"/>
      <c r="S8" s="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193" t="s">
        <v>34</v>
      </c>
      <c r="B9" s="193">
        <v>2</v>
      </c>
      <c r="C9" s="193">
        <v>870.8</v>
      </c>
      <c r="D9" s="193">
        <v>8.58</v>
      </c>
      <c r="E9" s="193">
        <v>5.85</v>
      </c>
      <c r="F9" s="193">
        <v>78.87</v>
      </c>
      <c r="G9" s="292">
        <f t="shared" si="1"/>
        <v>84.72</v>
      </c>
      <c r="H9" s="193">
        <v>520.52</v>
      </c>
      <c r="I9" s="193">
        <v>8.67</v>
      </c>
      <c r="J9" s="293">
        <f>C9+D9+G9+H9+I9</f>
        <v>1493.29</v>
      </c>
      <c r="K9" s="193">
        <v>109.36</v>
      </c>
      <c r="L9" s="193">
        <v>29.55</v>
      </c>
      <c r="M9" s="193">
        <v>577.22</v>
      </c>
      <c r="N9" s="193">
        <f t="shared" si="0"/>
        <v>716.13</v>
      </c>
      <c r="O9" s="294">
        <f t="shared" si="3"/>
        <v>2209.42</v>
      </c>
      <c r="P9" s="7"/>
      <c r="Q9" s="7"/>
      <c r="R9" s="9"/>
      <c r="S9" s="9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x14ac:dyDescent="0.25">
      <c r="A10" s="161" t="s">
        <v>35</v>
      </c>
      <c r="B10" s="161"/>
      <c r="C10" s="161">
        <v>0</v>
      </c>
      <c r="D10" s="161">
        <v>49.42</v>
      </c>
      <c r="E10" s="161">
        <v>112.71</v>
      </c>
      <c r="F10" s="161">
        <v>34.58</v>
      </c>
      <c r="G10" s="283">
        <f t="shared" si="1"/>
        <v>147.29</v>
      </c>
      <c r="H10" s="161">
        <v>260.26</v>
      </c>
      <c r="I10" s="161">
        <v>9.9499999999999993</v>
      </c>
      <c r="J10" s="2">
        <f t="shared" si="2"/>
        <v>466.91999999999996</v>
      </c>
      <c r="K10" s="161">
        <v>54.21</v>
      </c>
      <c r="L10" s="161">
        <v>0</v>
      </c>
      <c r="M10" s="193">
        <v>577.22</v>
      </c>
      <c r="N10" s="167">
        <f t="shared" si="0"/>
        <v>631.43000000000006</v>
      </c>
      <c r="O10" s="167">
        <f t="shared" si="3"/>
        <v>1098.3499999999999</v>
      </c>
      <c r="P10" s="7"/>
      <c r="Q10" s="7"/>
      <c r="R10" s="9"/>
      <c r="S10" s="9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15.75" thickBot="1" x14ac:dyDescent="0.3">
      <c r="A11" s="210" t="s">
        <v>36</v>
      </c>
      <c r="B11" s="210"/>
      <c r="C11" s="193">
        <v>870.8</v>
      </c>
      <c r="D11" s="193">
        <v>486.91</v>
      </c>
      <c r="E11" s="193">
        <v>620.15</v>
      </c>
      <c r="F11" s="193">
        <v>18.66</v>
      </c>
      <c r="G11" s="292">
        <f t="shared" ref="G11" si="4">E11+F11</f>
        <v>638.80999999999995</v>
      </c>
      <c r="H11" s="193">
        <v>260.26</v>
      </c>
      <c r="I11" s="193">
        <v>7.78</v>
      </c>
      <c r="J11" s="293">
        <f t="shared" ref="J11" si="5">C11+D11+G11+H11+I11</f>
        <v>2264.56</v>
      </c>
      <c r="K11" s="193">
        <v>54.24</v>
      </c>
      <c r="L11" s="193">
        <v>69.98</v>
      </c>
      <c r="M11" s="193">
        <v>577.22</v>
      </c>
      <c r="N11" s="193">
        <f t="shared" si="0"/>
        <v>701.44</v>
      </c>
      <c r="O11" s="294">
        <f t="shared" ref="O11" si="6">J11+N11</f>
        <v>2966</v>
      </c>
      <c r="P11" s="7"/>
      <c r="Q11" s="7"/>
      <c r="R11" s="9"/>
      <c r="S11" s="9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5.75" thickBot="1" x14ac:dyDescent="0.3">
      <c r="A12" s="285"/>
      <c r="B12" s="286"/>
      <c r="C12" s="286">
        <f>SUM(C9:C11)</f>
        <v>1741.6</v>
      </c>
      <c r="D12" s="286">
        <f>SUM(D9:D11)</f>
        <v>544.91000000000008</v>
      </c>
      <c r="E12" s="286"/>
      <c r="F12" s="286"/>
      <c r="G12" s="288">
        <f>SUM(G9:G11)</f>
        <v>870.81999999999994</v>
      </c>
      <c r="H12" s="286">
        <f>SUM(H9:H11)</f>
        <v>1041.04</v>
      </c>
      <c r="I12" s="286">
        <f>SUM(I9:I11)</f>
        <v>26.4</v>
      </c>
      <c r="J12" s="289">
        <f t="shared" si="2"/>
        <v>4224.7699999999995</v>
      </c>
      <c r="K12" s="286">
        <f>SUM(K9:K11)</f>
        <v>217.81</v>
      </c>
      <c r="L12" s="286">
        <f>SUM(L9:L11)</f>
        <v>99.53</v>
      </c>
      <c r="M12" s="286">
        <f>SUM(M9:M11)</f>
        <v>1731.66</v>
      </c>
      <c r="N12" s="295">
        <f t="shared" si="0"/>
        <v>2049</v>
      </c>
      <c r="O12" s="291">
        <f t="shared" si="3"/>
        <v>6273.7699999999995</v>
      </c>
      <c r="P12" s="7"/>
      <c r="Q12" s="7"/>
      <c r="R12" s="9"/>
      <c r="S12" s="9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25">
      <c r="A13" s="193" t="s">
        <v>34</v>
      </c>
      <c r="B13" s="193">
        <v>3</v>
      </c>
      <c r="C13" s="193">
        <v>971.6</v>
      </c>
      <c r="D13" s="193">
        <v>172.26</v>
      </c>
      <c r="E13" s="193">
        <v>229.22</v>
      </c>
      <c r="F13" s="193">
        <v>88</v>
      </c>
      <c r="G13" s="292">
        <f t="shared" si="1"/>
        <v>317.22000000000003</v>
      </c>
      <c r="H13" s="193">
        <v>260.26</v>
      </c>
      <c r="I13" s="193">
        <v>9.67</v>
      </c>
      <c r="J13" s="293">
        <f t="shared" si="2"/>
        <v>1731.0100000000002</v>
      </c>
      <c r="K13" s="193">
        <v>54.68</v>
      </c>
      <c r="L13" s="193">
        <v>32.97</v>
      </c>
      <c r="M13" s="193">
        <v>644.03</v>
      </c>
      <c r="N13" s="193">
        <f t="shared" si="0"/>
        <v>731.68</v>
      </c>
      <c r="O13" s="294">
        <f t="shared" si="3"/>
        <v>2462.69</v>
      </c>
      <c r="P13" s="7"/>
      <c r="Q13" s="7"/>
      <c r="R13" s="9"/>
      <c r="S13" s="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x14ac:dyDescent="0.25">
      <c r="A14" s="161" t="s">
        <v>35</v>
      </c>
      <c r="B14" s="161"/>
      <c r="C14" s="161">
        <v>0</v>
      </c>
      <c r="D14" s="161">
        <v>246.62</v>
      </c>
      <c r="E14" s="161">
        <v>294.23</v>
      </c>
      <c r="F14" s="161">
        <v>38.590000000000003</v>
      </c>
      <c r="G14" s="283">
        <f t="shared" si="1"/>
        <v>332.82000000000005</v>
      </c>
      <c r="H14" s="161">
        <v>260.26</v>
      </c>
      <c r="I14" s="161">
        <v>11.1</v>
      </c>
      <c r="J14" s="2">
        <f t="shared" si="2"/>
        <v>850.80000000000007</v>
      </c>
      <c r="K14" s="161">
        <v>54.21</v>
      </c>
      <c r="L14" s="161">
        <v>0</v>
      </c>
      <c r="M14" s="193">
        <v>644.03</v>
      </c>
      <c r="N14" s="161">
        <f t="shared" si="0"/>
        <v>698.24</v>
      </c>
      <c r="O14" s="167">
        <f t="shared" si="3"/>
        <v>1549.04</v>
      </c>
      <c r="P14" s="7"/>
      <c r="Q14" s="7"/>
      <c r="R14" s="9"/>
      <c r="S14" s="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5.75" thickBot="1" x14ac:dyDescent="0.3">
      <c r="A15" s="210" t="s">
        <v>36</v>
      </c>
      <c r="B15" s="210"/>
      <c r="C15" s="193">
        <v>971.6</v>
      </c>
      <c r="D15" s="193">
        <v>198.88</v>
      </c>
      <c r="E15" s="193">
        <v>256.95999999999998</v>
      </c>
      <c r="F15" s="193">
        <v>20.82</v>
      </c>
      <c r="G15" s="292">
        <f t="shared" ref="G15" si="7">E15+F15</f>
        <v>277.77999999999997</v>
      </c>
      <c r="H15" s="193">
        <v>260.26</v>
      </c>
      <c r="I15" s="193">
        <v>8.68</v>
      </c>
      <c r="J15" s="296">
        <f t="shared" ref="J15" si="8">C15+D15+G15+H15+I15</f>
        <v>1717.2</v>
      </c>
      <c r="K15" s="193">
        <v>54.24</v>
      </c>
      <c r="L15" s="193">
        <v>78.08</v>
      </c>
      <c r="M15" s="193">
        <v>644.03</v>
      </c>
      <c r="N15" s="193">
        <f t="shared" si="0"/>
        <v>776.34999999999991</v>
      </c>
      <c r="O15" s="294">
        <f t="shared" ref="O15" si="9">J15+N15</f>
        <v>2493.5500000000002</v>
      </c>
      <c r="P15" s="7"/>
      <c r="Q15" s="7"/>
      <c r="R15" s="9"/>
      <c r="S15" s="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5.75" thickBot="1" x14ac:dyDescent="0.3">
      <c r="A16" s="176"/>
      <c r="B16" s="297"/>
      <c r="C16" s="286">
        <f>SUM(C13:C15)</f>
        <v>1943.2</v>
      </c>
      <c r="D16" s="286">
        <f>SUM(D13:D15)</f>
        <v>617.76</v>
      </c>
      <c r="E16" s="286"/>
      <c r="F16" s="286"/>
      <c r="G16" s="298">
        <f>SUM(G13:G15)</f>
        <v>927.82</v>
      </c>
      <c r="H16" s="286">
        <f t="shared" ref="H16:I16" si="10">SUM(H13:H15)</f>
        <v>780.78</v>
      </c>
      <c r="I16" s="295">
        <f t="shared" si="10"/>
        <v>29.45</v>
      </c>
      <c r="J16" s="299">
        <f>C16+D16+G16+H16+I16</f>
        <v>4299.01</v>
      </c>
      <c r="K16" s="300">
        <f t="shared" ref="K16:N16" si="11">SUM(K13:K15)</f>
        <v>163.13</v>
      </c>
      <c r="L16" s="286">
        <f t="shared" si="11"/>
        <v>111.05</v>
      </c>
      <c r="M16" s="286">
        <f t="shared" si="11"/>
        <v>1932.09</v>
      </c>
      <c r="N16" s="295">
        <f t="shared" si="11"/>
        <v>2206.27</v>
      </c>
      <c r="O16" s="291">
        <f t="shared" si="3"/>
        <v>6505.2800000000007</v>
      </c>
      <c r="P16" s="7"/>
      <c r="Q16" s="7"/>
      <c r="R16" s="9"/>
      <c r="S16" s="9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x14ac:dyDescent="0.25">
      <c r="A17" s="161" t="s">
        <v>34</v>
      </c>
      <c r="B17" s="193">
        <v>4</v>
      </c>
      <c r="C17" s="193">
        <v>1285.2</v>
      </c>
      <c r="D17" s="193">
        <v>90.71</v>
      </c>
      <c r="E17" s="193">
        <v>225.26</v>
      </c>
      <c r="F17" s="193">
        <v>116.4</v>
      </c>
      <c r="G17" s="283">
        <f t="shared" si="1"/>
        <v>341.65999999999997</v>
      </c>
      <c r="H17" s="193">
        <v>260.26</v>
      </c>
      <c r="I17" s="193">
        <v>12.8</v>
      </c>
      <c r="J17" s="293">
        <f t="shared" si="2"/>
        <v>1990.63</v>
      </c>
      <c r="K17" s="193">
        <v>54.68</v>
      </c>
      <c r="L17" s="193">
        <v>43.61</v>
      </c>
      <c r="M17" s="193">
        <v>851.9</v>
      </c>
      <c r="N17" s="193">
        <f t="shared" ref="N17:N27" si="12">SUM(K17:M17)</f>
        <v>950.18999999999994</v>
      </c>
      <c r="O17" s="294">
        <f t="shared" si="3"/>
        <v>2940.82</v>
      </c>
      <c r="P17" s="7"/>
      <c r="Q17" s="7"/>
      <c r="R17" s="9"/>
      <c r="S17" s="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x14ac:dyDescent="0.25">
      <c r="A18" s="161" t="s">
        <v>35</v>
      </c>
      <c r="B18" s="161"/>
      <c r="C18" s="161">
        <v>0</v>
      </c>
      <c r="D18" s="161">
        <v>98.54</v>
      </c>
      <c r="E18" s="161">
        <v>230.6</v>
      </c>
      <c r="F18" s="161">
        <v>51.04</v>
      </c>
      <c r="G18" s="283">
        <f t="shared" si="1"/>
        <v>281.64</v>
      </c>
      <c r="H18" s="161">
        <v>260.26</v>
      </c>
      <c r="I18" s="161">
        <v>14.69</v>
      </c>
      <c r="J18" s="2">
        <f t="shared" si="2"/>
        <v>655.13000000000011</v>
      </c>
      <c r="K18" s="161">
        <v>54.21</v>
      </c>
      <c r="L18" s="161">
        <v>0</v>
      </c>
      <c r="M18" s="193">
        <v>851.9</v>
      </c>
      <c r="N18" s="161">
        <f t="shared" si="12"/>
        <v>906.11</v>
      </c>
      <c r="O18" s="167">
        <f t="shared" si="3"/>
        <v>1561.2400000000002</v>
      </c>
      <c r="P18" s="7"/>
      <c r="Q18" s="7"/>
      <c r="R18" s="9"/>
      <c r="S18" s="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5.75" thickBot="1" x14ac:dyDescent="0.3">
      <c r="A19" s="210" t="s">
        <v>36</v>
      </c>
      <c r="B19" s="210"/>
      <c r="C19" s="193">
        <v>1285.2</v>
      </c>
      <c r="D19" s="193">
        <v>108.46</v>
      </c>
      <c r="E19" s="193">
        <v>225.26</v>
      </c>
      <c r="F19" s="193">
        <v>27.54</v>
      </c>
      <c r="G19" s="283">
        <f t="shared" ref="G19" si="13">E19+F19</f>
        <v>252.79999999999998</v>
      </c>
      <c r="H19" s="193">
        <v>260.26</v>
      </c>
      <c r="I19" s="193">
        <v>11.48</v>
      </c>
      <c r="J19" s="2">
        <f t="shared" ref="J19" si="14">C19+D19+G19+H19+I19</f>
        <v>1918.2</v>
      </c>
      <c r="K19" s="193">
        <v>54.24</v>
      </c>
      <c r="L19" s="193">
        <v>103.28</v>
      </c>
      <c r="M19" s="193">
        <v>851.9</v>
      </c>
      <c r="N19" s="193">
        <f t="shared" si="12"/>
        <v>1009.42</v>
      </c>
      <c r="O19" s="294">
        <f t="shared" ref="O19" si="15">J19+N19</f>
        <v>2927.62</v>
      </c>
      <c r="P19" s="7"/>
      <c r="Q19" s="7"/>
      <c r="R19" s="9"/>
      <c r="S19" s="9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5.75" thickBot="1" x14ac:dyDescent="0.3">
      <c r="A20" s="285"/>
      <c r="B20" s="286"/>
      <c r="C20" s="286">
        <f>SUM(C17:C19)</f>
        <v>2570.4</v>
      </c>
      <c r="D20" s="286">
        <f>SUM(D17:D19)</f>
        <v>297.70999999999998</v>
      </c>
      <c r="E20" s="286"/>
      <c r="F20" s="286"/>
      <c r="G20" s="288">
        <f>SUM(G17:G19)</f>
        <v>876.09999999999991</v>
      </c>
      <c r="H20" s="286">
        <f>SUM(H17:H19)</f>
        <v>780.78</v>
      </c>
      <c r="I20" s="286">
        <f>SUM(I17:I19)</f>
        <v>38.97</v>
      </c>
      <c r="J20" s="289">
        <f t="shared" si="2"/>
        <v>4563.96</v>
      </c>
      <c r="K20" s="286">
        <f>SUM(K17:K19)</f>
        <v>163.13</v>
      </c>
      <c r="L20" s="295">
        <f>SUM(L17:L19)</f>
        <v>146.88999999999999</v>
      </c>
      <c r="M20" s="285">
        <f>SUM(M17:M19)</f>
        <v>2555.6999999999998</v>
      </c>
      <c r="N20" s="295">
        <f t="shared" si="12"/>
        <v>2865.72</v>
      </c>
      <c r="O20" s="291">
        <f t="shared" si="3"/>
        <v>7429.68</v>
      </c>
      <c r="P20" s="7"/>
      <c r="Q20" s="7"/>
      <c r="R20" s="9"/>
      <c r="S20" s="9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x14ac:dyDescent="0.25">
      <c r="A21" s="193" t="s">
        <v>34</v>
      </c>
      <c r="B21" s="193">
        <v>5</v>
      </c>
      <c r="C21" s="193">
        <v>868</v>
      </c>
      <c r="D21" s="193">
        <v>189.09</v>
      </c>
      <c r="E21" s="193">
        <v>321.69</v>
      </c>
      <c r="F21" s="193">
        <v>78.62</v>
      </c>
      <c r="G21" s="292">
        <f t="shared" si="1"/>
        <v>400.31</v>
      </c>
      <c r="H21" s="193">
        <v>0</v>
      </c>
      <c r="I21" s="193">
        <v>8.67</v>
      </c>
      <c r="J21" s="293">
        <f t="shared" si="2"/>
        <v>1466.07</v>
      </c>
      <c r="K21" s="193">
        <v>54.68</v>
      </c>
      <c r="L21" s="193">
        <v>29.45</v>
      </c>
      <c r="M21" s="193">
        <v>575.36</v>
      </c>
      <c r="N21" s="193">
        <f t="shared" si="12"/>
        <v>659.49</v>
      </c>
      <c r="O21" s="294">
        <f t="shared" si="3"/>
        <v>2125.56</v>
      </c>
      <c r="P21" s="7"/>
      <c r="Q21" s="7"/>
      <c r="R21" s="9"/>
      <c r="S21" s="9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x14ac:dyDescent="0.25">
      <c r="A22" s="161" t="s">
        <v>35</v>
      </c>
      <c r="B22" s="161"/>
      <c r="C22" s="161">
        <v>0</v>
      </c>
      <c r="D22" s="161">
        <v>189.09</v>
      </c>
      <c r="E22" s="161">
        <v>321.69</v>
      </c>
      <c r="F22" s="161">
        <v>34.47</v>
      </c>
      <c r="G22" s="283">
        <f t="shared" si="1"/>
        <v>356.15999999999997</v>
      </c>
      <c r="H22" s="161">
        <v>8.74</v>
      </c>
      <c r="I22" s="161">
        <v>9.92</v>
      </c>
      <c r="J22" s="2">
        <f t="shared" si="2"/>
        <v>563.91</v>
      </c>
      <c r="K22" s="161">
        <v>54.21</v>
      </c>
      <c r="L22" s="161">
        <v>0</v>
      </c>
      <c r="M22" s="193">
        <v>575.36</v>
      </c>
      <c r="N22" s="161">
        <f t="shared" si="12"/>
        <v>629.57000000000005</v>
      </c>
      <c r="O22" s="167">
        <f t="shared" si="3"/>
        <v>1193.48</v>
      </c>
      <c r="P22" s="7"/>
      <c r="Q22" s="7"/>
      <c r="R22" s="9"/>
      <c r="S22" s="9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5.75" thickBot="1" x14ac:dyDescent="0.3">
      <c r="A23" s="210" t="s">
        <v>36</v>
      </c>
      <c r="B23" s="210"/>
      <c r="C23" s="193">
        <v>868</v>
      </c>
      <c r="D23" s="193">
        <v>189.09</v>
      </c>
      <c r="E23" s="193">
        <v>321.69</v>
      </c>
      <c r="F23" s="193">
        <v>18.600000000000001</v>
      </c>
      <c r="G23" s="292">
        <f t="shared" ref="G23" si="16">E23+F23</f>
        <v>340.29</v>
      </c>
      <c r="H23" s="193">
        <v>0</v>
      </c>
      <c r="I23" s="193">
        <v>7.75</v>
      </c>
      <c r="J23" s="293">
        <f t="shared" ref="J23" si="17">C23+D23+G23+H23+I23</f>
        <v>1405.1299999999999</v>
      </c>
      <c r="K23" s="193">
        <v>54.24</v>
      </c>
      <c r="L23" s="193">
        <v>69.75</v>
      </c>
      <c r="M23" s="193">
        <v>575.36</v>
      </c>
      <c r="N23" s="193">
        <f t="shared" si="12"/>
        <v>699.35</v>
      </c>
      <c r="O23" s="294">
        <f t="shared" ref="O23" si="18">J23+N23</f>
        <v>2104.48</v>
      </c>
      <c r="P23" s="7"/>
      <c r="Q23" s="7"/>
      <c r="R23" s="9"/>
      <c r="S23" s="9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5.75" thickBot="1" x14ac:dyDescent="0.3">
      <c r="A24" s="285"/>
      <c r="B24" s="286"/>
      <c r="C24" s="286">
        <f>SUM(C21:C23)</f>
        <v>1736</v>
      </c>
      <c r="D24" s="286">
        <f>SUM(D21:D23)</f>
        <v>567.27</v>
      </c>
      <c r="E24" s="286"/>
      <c r="F24" s="286"/>
      <c r="G24" s="288">
        <f>SUM(G21:G23)</f>
        <v>1096.76</v>
      </c>
      <c r="H24" s="286">
        <f>SUM(H21:H23)</f>
        <v>8.74</v>
      </c>
      <c r="I24" s="286">
        <f>SUM(I21:I23)</f>
        <v>26.34</v>
      </c>
      <c r="J24" s="289">
        <f t="shared" si="2"/>
        <v>3435.1099999999997</v>
      </c>
      <c r="K24" s="286">
        <f>SUM(K21:K23)</f>
        <v>163.13</v>
      </c>
      <c r="L24" s="286">
        <f>SUM(L21:L23)</f>
        <v>99.2</v>
      </c>
      <c r="M24" s="286">
        <f>SUM(M21:M23)</f>
        <v>1726.08</v>
      </c>
      <c r="N24" s="295">
        <f t="shared" si="12"/>
        <v>1988.4099999999999</v>
      </c>
      <c r="O24" s="291">
        <f t="shared" si="3"/>
        <v>5423.5199999999995</v>
      </c>
      <c r="P24" s="7"/>
      <c r="Q24" s="7"/>
      <c r="R24" s="9"/>
      <c r="S24" s="9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x14ac:dyDescent="0.25">
      <c r="A25" s="193" t="s">
        <v>34</v>
      </c>
      <c r="B25" s="193">
        <v>6</v>
      </c>
      <c r="C25" s="193">
        <v>873.6</v>
      </c>
      <c r="D25" s="193">
        <v>125.57</v>
      </c>
      <c r="E25" s="193">
        <v>210.88</v>
      </c>
      <c r="F25" s="193">
        <v>79.12</v>
      </c>
      <c r="G25" s="292">
        <f t="shared" si="1"/>
        <v>290</v>
      </c>
      <c r="H25" s="193">
        <v>260.26</v>
      </c>
      <c r="I25" s="193">
        <v>8.6999999999999993</v>
      </c>
      <c r="J25" s="293">
        <f t="shared" si="2"/>
        <v>1558.13</v>
      </c>
      <c r="K25" s="193">
        <v>54.68</v>
      </c>
      <c r="L25" s="193">
        <v>29.64</v>
      </c>
      <c r="M25" s="193">
        <v>579.07000000000005</v>
      </c>
      <c r="N25" s="193">
        <f t="shared" si="12"/>
        <v>663.3900000000001</v>
      </c>
      <c r="O25" s="294">
        <f t="shared" si="3"/>
        <v>2221.5200000000004</v>
      </c>
      <c r="P25" s="7"/>
      <c r="Q25" s="7"/>
      <c r="R25" s="9"/>
      <c r="S25" s="9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x14ac:dyDescent="0.25">
      <c r="A26" s="161" t="s">
        <v>35</v>
      </c>
      <c r="B26" s="161"/>
      <c r="C26" s="161">
        <v>0</v>
      </c>
      <c r="D26" s="161">
        <v>128.18</v>
      </c>
      <c r="E26" s="161">
        <v>225.38</v>
      </c>
      <c r="F26" s="161">
        <v>34.69</v>
      </c>
      <c r="G26" s="283">
        <f t="shared" si="1"/>
        <v>260.07</v>
      </c>
      <c r="H26" s="161">
        <v>520.52</v>
      </c>
      <c r="I26" s="161">
        <v>9.98</v>
      </c>
      <c r="J26" s="2">
        <f t="shared" si="2"/>
        <v>918.75</v>
      </c>
      <c r="K26" s="161">
        <v>108.42</v>
      </c>
      <c r="L26" s="161">
        <v>0</v>
      </c>
      <c r="M26" s="193">
        <v>579.07000000000005</v>
      </c>
      <c r="N26" s="161">
        <f t="shared" si="12"/>
        <v>687.49</v>
      </c>
      <c r="O26" s="167">
        <f t="shared" si="3"/>
        <v>1606.24</v>
      </c>
      <c r="P26" s="7"/>
      <c r="Q26" s="7"/>
      <c r="R26" s="9"/>
      <c r="S26" s="9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5.75" thickBot="1" x14ac:dyDescent="0.3">
      <c r="A27" s="210" t="s">
        <v>36</v>
      </c>
      <c r="B27" s="210"/>
      <c r="C27" s="193">
        <v>873.6</v>
      </c>
      <c r="D27" s="193">
        <v>87</v>
      </c>
      <c r="E27" s="193">
        <v>159.19</v>
      </c>
      <c r="F27" s="193">
        <v>18.72</v>
      </c>
      <c r="G27" s="292">
        <f t="shared" ref="G27" si="19">E27+F27</f>
        <v>177.91</v>
      </c>
      <c r="H27" s="193">
        <v>520.52</v>
      </c>
      <c r="I27" s="193">
        <v>7.8</v>
      </c>
      <c r="J27" s="293">
        <f t="shared" ref="J27" si="20">C27+D27+G27+H27+I27</f>
        <v>1666.83</v>
      </c>
      <c r="K27" s="193">
        <v>108.48</v>
      </c>
      <c r="L27" s="193">
        <v>70.2</v>
      </c>
      <c r="M27" s="193">
        <v>579.07000000000005</v>
      </c>
      <c r="N27" s="193">
        <f t="shared" si="12"/>
        <v>757.75</v>
      </c>
      <c r="O27" s="294">
        <f t="shared" ref="O27" si="21">J27+N27</f>
        <v>2424.58</v>
      </c>
      <c r="P27" s="7"/>
      <c r="Q27" s="7"/>
      <c r="R27" s="9"/>
      <c r="S27" s="9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15.75" thickBot="1" x14ac:dyDescent="0.3">
      <c r="A28" s="285"/>
      <c r="B28" s="286"/>
      <c r="C28" s="286">
        <f>SUM(C25:C27)</f>
        <v>1747.2</v>
      </c>
      <c r="D28" s="286">
        <f>SUM(D25:D27)</f>
        <v>340.75</v>
      </c>
      <c r="E28" s="286"/>
      <c r="F28" s="286"/>
      <c r="G28" s="288">
        <f>SUM(G25:G27)</f>
        <v>727.9799999999999</v>
      </c>
      <c r="H28" s="286">
        <f>SUM(H25:H27)</f>
        <v>1301.3</v>
      </c>
      <c r="I28" s="286">
        <f>SUM(I25:I27)</f>
        <v>26.48</v>
      </c>
      <c r="J28" s="289">
        <f t="shared" si="2"/>
        <v>4143.7099999999991</v>
      </c>
      <c r="K28" s="286">
        <f>SUM(K25:K27)</f>
        <v>271.58</v>
      </c>
      <c r="L28" s="286">
        <f>SUM(L25:L27)</f>
        <v>99.84</v>
      </c>
      <c r="M28" s="286">
        <f>SUM(M25:M27)</f>
        <v>1737.21</v>
      </c>
      <c r="N28" s="295">
        <f>SUM(N25:N27)</f>
        <v>2108.63</v>
      </c>
      <c r="O28" s="291">
        <f>SUM(O25:O27)</f>
        <v>6252.34</v>
      </c>
      <c r="P28" s="7"/>
      <c r="Q28" s="7"/>
      <c r="R28" s="9"/>
      <c r="S28" s="9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x14ac:dyDescent="0.25">
      <c r="A29" s="193" t="s">
        <v>34</v>
      </c>
      <c r="B29" s="193">
        <v>7</v>
      </c>
      <c r="C29" s="193">
        <v>968.8</v>
      </c>
      <c r="D29" s="193">
        <v>131.02000000000001</v>
      </c>
      <c r="E29" s="193">
        <v>224.16</v>
      </c>
      <c r="F29" s="193">
        <v>87.75</v>
      </c>
      <c r="G29" s="292">
        <f t="shared" si="1"/>
        <v>311.90999999999997</v>
      </c>
      <c r="H29" s="193">
        <v>260.26</v>
      </c>
      <c r="I29" s="193">
        <v>9.65</v>
      </c>
      <c r="J29" s="293">
        <f t="shared" si="2"/>
        <v>1681.64</v>
      </c>
      <c r="K29" s="193">
        <v>54.68</v>
      </c>
      <c r="L29" s="193">
        <v>32.869999999999997</v>
      </c>
      <c r="M29" s="193">
        <v>642.17999999999995</v>
      </c>
      <c r="N29" s="193">
        <f t="shared" ref="N29:N35" si="22">SUM(K29:M29)</f>
        <v>729.7299999999999</v>
      </c>
      <c r="O29" s="294">
        <f t="shared" si="3"/>
        <v>2411.37</v>
      </c>
      <c r="P29" s="7"/>
      <c r="Q29" s="7"/>
      <c r="R29" s="9"/>
      <c r="S29" s="9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x14ac:dyDescent="0.25">
      <c r="A30" s="161" t="s">
        <v>35</v>
      </c>
      <c r="B30" s="161"/>
      <c r="C30" s="161">
        <v>0</v>
      </c>
      <c r="D30" s="161">
        <v>316.62</v>
      </c>
      <c r="E30" s="161">
        <v>525.26</v>
      </c>
      <c r="F30" s="161">
        <v>38.479999999999997</v>
      </c>
      <c r="G30" s="283">
        <f t="shared" si="1"/>
        <v>563.74</v>
      </c>
      <c r="H30" s="161">
        <v>260.26</v>
      </c>
      <c r="I30" s="161">
        <v>11.07</v>
      </c>
      <c r="J30" s="2">
        <f t="shared" si="2"/>
        <v>1151.6899999999998</v>
      </c>
      <c r="K30" s="161">
        <v>54.21</v>
      </c>
      <c r="L30" s="161">
        <v>0</v>
      </c>
      <c r="M30" s="193">
        <v>642.17999999999995</v>
      </c>
      <c r="N30" s="161">
        <f t="shared" si="22"/>
        <v>696.39</v>
      </c>
      <c r="O30" s="167">
        <f t="shared" si="3"/>
        <v>1848.08</v>
      </c>
      <c r="P30" s="7"/>
      <c r="Q30" s="7"/>
      <c r="R30" s="9"/>
      <c r="S30" s="9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15.75" thickBot="1" x14ac:dyDescent="0.3">
      <c r="A31" s="210" t="s">
        <v>36</v>
      </c>
      <c r="B31" s="210"/>
      <c r="C31" s="193">
        <v>968.8</v>
      </c>
      <c r="D31" s="193">
        <v>349.22</v>
      </c>
      <c r="E31" s="193">
        <v>592.16999999999996</v>
      </c>
      <c r="F31" s="193">
        <v>20.76</v>
      </c>
      <c r="G31" s="292">
        <f t="shared" ref="G31" si="23">E31+F31</f>
        <v>612.92999999999995</v>
      </c>
      <c r="H31" s="193">
        <v>260.26</v>
      </c>
      <c r="I31" s="193">
        <v>8.65</v>
      </c>
      <c r="J31" s="293">
        <f t="shared" ref="J31" si="24">C31+D31+G31+H31+I31</f>
        <v>2199.86</v>
      </c>
      <c r="K31" s="193">
        <v>54.24</v>
      </c>
      <c r="L31" s="193">
        <v>77.849999999999994</v>
      </c>
      <c r="M31" s="193">
        <v>642.17999999999995</v>
      </c>
      <c r="N31" s="193">
        <f t="shared" si="22"/>
        <v>774.27</v>
      </c>
      <c r="O31" s="294">
        <f t="shared" ref="O31" si="25">J31+N31</f>
        <v>2974.13</v>
      </c>
      <c r="P31" s="7"/>
      <c r="Q31" s="7"/>
      <c r="R31" s="9"/>
      <c r="S31" s="9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ht="15.75" thickBot="1" x14ac:dyDescent="0.3">
      <c r="A32" s="285"/>
      <c r="B32" s="286"/>
      <c r="C32" s="286">
        <f>SUM(C29:C31)</f>
        <v>1937.6</v>
      </c>
      <c r="D32" s="286">
        <f>SUM(D29:D31)</f>
        <v>796.86</v>
      </c>
      <c r="E32" s="286"/>
      <c r="F32" s="286"/>
      <c r="G32" s="288">
        <f>SUM(G29:G31)</f>
        <v>1488.58</v>
      </c>
      <c r="H32" s="286">
        <f>SUM(H29:H31)</f>
        <v>780.78</v>
      </c>
      <c r="I32" s="286">
        <f>SUM(I29:I31)</f>
        <v>29.369999999999997</v>
      </c>
      <c r="J32" s="289">
        <f t="shared" si="2"/>
        <v>5033.1899999999996</v>
      </c>
      <c r="K32" s="286">
        <f>SUM(K29:K31)</f>
        <v>163.13</v>
      </c>
      <c r="L32" s="286">
        <f>SUM(L29:L31)</f>
        <v>110.72</v>
      </c>
      <c r="M32" s="286">
        <f>SUM(M29:M31)</f>
        <v>1926.54</v>
      </c>
      <c r="N32" s="295">
        <f t="shared" si="22"/>
        <v>2200.39</v>
      </c>
      <c r="O32" s="291">
        <f t="shared" si="3"/>
        <v>7233.58</v>
      </c>
      <c r="P32" s="7"/>
      <c r="Q32" s="7"/>
      <c r="R32" s="9"/>
      <c r="S32" s="9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x14ac:dyDescent="0.25">
      <c r="A33" s="193" t="s">
        <v>34</v>
      </c>
      <c r="B33" s="193">
        <v>8</v>
      </c>
      <c r="C33" s="193">
        <v>1285.2</v>
      </c>
      <c r="D33" s="193">
        <v>34.86</v>
      </c>
      <c r="E33" s="193">
        <v>89.87</v>
      </c>
      <c r="F33" s="193">
        <v>116.4</v>
      </c>
      <c r="G33" s="292">
        <f t="shared" si="1"/>
        <v>206.27</v>
      </c>
      <c r="H33" s="193">
        <v>260.26</v>
      </c>
      <c r="I33" s="193">
        <v>12.8</v>
      </c>
      <c r="J33" s="293">
        <f t="shared" si="2"/>
        <v>1799.3899999999999</v>
      </c>
      <c r="K33" s="193">
        <v>54.68</v>
      </c>
      <c r="L33" s="193">
        <v>43.61</v>
      </c>
      <c r="M33" s="193">
        <v>851.9</v>
      </c>
      <c r="N33" s="193">
        <f t="shared" si="22"/>
        <v>950.18999999999994</v>
      </c>
      <c r="O33" s="294">
        <f t="shared" si="3"/>
        <v>2749.58</v>
      </c>
      <c r="P33" s="7"/>
      <c r="Q33" s="7"/>
      <c r="R33" s="9"/>
      <c r="S33" s="9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x14ac:dyDescent="0.25">
      <c r="A34" s="161" t="s">
        <v>35</v>
      </c>
      <c r="B34" s="161"/>
      <c r="C34" s="161">
        <v>0</v>
      </c>
      <c r="D34" s="161">
        <v>12.7</v>
      </c>
      <c r="E34" s="161">
        <v>27.9</v>
      </c>
      <c r="F34" s="161">
        <v>51.04</v>
      </c>
      <c r="G34" s="283">
        <f t="shared" si="1"/>
        <v>78.94</v>
      </c>
      <c r="H34" s="161">
        <v>260.26</v>
      </c>
      <c r="I34" s="161">
        <v>14.69</v>
      </c>
      <c r="J34" s="2">
        <f t="shared" si="2"/>
        <v>366.59</v>
      </c>
      <c r="K34" s="161">
        <v>54.21</v>
      </c>
      <c r="L34" s="161">
        <v>0</v>
      </c>
      <c r="M34" s="193">
        <v>851.9</v>
      </c>
      <c r="N34" s="161">
        <f t="shared" si="22"/>
        <v>906.11</v>
      </c>
      <c r="O34" s="167">
        <f t="shared" si="3"/>
        <v>1272.7</v>
      </c>
      <c r="P34" s="7"/>
      <c r="Q34" s="7"/>
      <c r="R34" s="9"/>
      <c r="S34" s="9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t="15.75" thickBot="1" x14ac:dyDescent="0.3">
      <c r="A35" s="210" t="s">
        <v>36</v>
      </c>
      <c r="B35" s="210"/>
      <c r="C35" s="193">
        <v>1285.2</v>
      </c>
      <c r="D35" s="193">
        <v>93.03</v>
      </c>
      <c r="E35" s="193">
        <v>193.61</v>
      </c>
      <c r="F35" s="193">
        <v>27.54</v>
      </c>
      <c r="G35" s="292">
        <f t="shared" ref="G35" si="26">E35+F35</f>
        <v>221.15</v>
      </c>
      <c r="H35" s="193">
        <v>260.26</v>
      </c>
      <c r="I35" s="193">
        <v>11.48</v>
      </c>
      <c r="J35" s="293">
        <f t="shared" ref="J35" si="27">C35+D35+G35+H35+I35</f>
        <v>1871.1200000000001</v>
      </c>
      <c r="K35" s="193">
        <v>54.24</v>
      </c>
      <c r="L35" s="193">
        <v>103.28</v>
      </c>
      <c r="M35" s="193">
        <v>851.9</v>
      </c>
      <c r="N35" s="193">
        <f t="shared" si="22"/>
        <v>1009.42</v>
      </c>
      <c r="O35" s="294">
        <f t="shared" ref="O35" si="28">J35+N35</f>
        <v>2880.54</v>
      </c>
      <c r="P35" s="7"/>
      <c r="Q35" s="7"/>
      <c r="R35" s="9"/>
      <c r="S35" s="9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15.75" thickBot="1" x14ac:dyDescent="0.3">
      <c r="A36" s="285"/>
      <c r="B36" s="286"/>
      <c r="C36" s="286">
        <f>SUM(C33:C35)</f>
        <v>2570.4</v>
      </c>
      <c r="D36" s="286">
        <f>SUM(D33:D35)</f>
        <v>140.59</v>
      </c>
      <c r="E36" s="286"/>
      <c r="F36" s="286"/>
      <c r="G36" s="288">
        <f t="shared" ref="G36:N36" si="29">SUM(G33:G35)</f>
        <v>506.36</v>
      </c>
      <c r="H36" s="286">
        <f t="shared" si="29"/>
        <v>780.78</v>
      </c>
      <c r="I36" s="286">
        <f t="shared" si="29"/>
        <v>38.97</v>
      </c>
      <c r="J36" s="289">
        <f t="shared" si="29"/>
        <v>4037.1000000000004</v>
      </c>
      <c r="K36" s="286">
        <f t="shared" si="29"/>
        <v>163.13</v>
      </c>
      <c r="L36" s="286">
        <f t="shared" si="29"/>
        <v>146.88999999999999</v>
      </c>
      <c r="M36" s="286">
        <f t="shared" si="29"/>
        <v>2555.6999999999998</v>
      </c>
      <c r="N36" s="295">
        <f t="shared" si="29"/>
        <v>2865.72</v>
      </c>
      <c r="O36" s="291">
        <f t="shared" si="3"/>
        <v>6902.82</v>
      </c>
      <c r="P36" s="7"/>
      <c r="Q36" s="7"/>
      <c r="R36" s="9"/>
      <c r="S36" s="9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x14ac:dyDescent="0.25">
      <c r="A37" s="193" t="s">
        <v>34</v>
      </c>
      <c r="B37" s="193">
        <v>9</v>
      </c>
      <c r="C37" s="193">
        <v>870.8</v>
      </c>
      <c r="D37" s="193">
        <v>19.260000000000002</v>
      </c>
      <c r="E37" s="193">
        <v>30.87</v>
      </c>
      <c r="F37" s="193">
        <v>78.87</v>
      </c>
      <c r="G37" s="292">
        <f t="shared" si="1"/>
        <v>109.74000000000001</v>
      </c>
      <c r="H37" s="193">
        <v>0</v>
      </c>
      <c r="I37" s="193">
        <v>8.67</v>
      </c>
      <c r="J37" s="293">
        <f t="shared" si="2"/>
        <v>1008.4699999999999</v>
      </c>
      <c r="K37" s="193">
        <v>54.68</v>
      </c>
      <c r="L37" s="193">
        <v>29.55</v>
      </c>
      <c r="M37" s="193">
        <v>577.22</v>
      </c>
      <c r="N37" s="193">
        <f t="shared" ref="N37:N67" si="30">SUM(K37:M37)</f>
        <v>661.45</v>
      </c>
      <c r="O37" s="294">
        <f t="shared" si="3"/>
        <v>1669.92</v>
      </c>
      <c r="P37" s="7"/>
      <c r="Q37" s="7"/>
      <c r="R37" s="9"/>
      <c r="S37" s="9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x14ac:dyDescent="0.25">
      <c r="A38" s="161" t="s">
        <v>35</v>
      </c>
      <c r="B38" s="161"/>
      <c r="C38" s="161">
        <v>0</v>
      </c>
      <c r="D38" s="161">
        <v>35.26</v>
      </c>
      <c r="E38" s="161">
        <v>41.77</v>
      </c>
      <c r="F38" s="161">
        <v>34.58</v>
      </c>
      <c r="G38" s="283">
        <f t="shared" ref="G38" si="31">E38+F38</f>
        <v>76.349999999999994</v>
      </c>
      <c r="H38" s="161">
        <v>0</v>
      </c>
      <c r="I38" s="161">
        <v>9.9499999999999993</v>
      </c>
      <c r="J38" s="2">
        <f t="shared" si="2"/>
        <v>121.55999999999999</v>
      </c>
      <c r="K38" s="161">
        <v>54.21</v>
      </c>
      <c r="L38" s="161">
        <v>0</v>
      </c>
      <c r="M38" s="193">
        <v>577.22</v>
      </c>
      <c r="N38" s="161">
        <f t="shared" si="30"/>
        <v>631.43000000000006</v>
      </c>
      <c r="O38" s="167">
        <f t="shared" si="3"/>
        <v>752.99</v>
      </c>
      <c r="P38" s="7"/>
      <c r="Q38" s="7"/>
      <c r="R38" s="9"/>
      <c r="S38" s="9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t="15.75" thickBot="1" x14ac:dyDescent="0.3">
      <c r="A39" s="210" t="s">
        <v>36</v>
      </c>
      <c r="B39" s="210"/>
      <c r="C39" s="193">
        <v>870.8</v>
      </c>
      <c r="D39" s="193">
        <v>46.23</v>
      </c>
      <c r="E39" s="193">
        <v>42.44</v>
      </c>
      <c r="F39" s="193">
        <v>18.66</v>
      </c>
      <c r="G39" s="292">
        <f t="shared" ref="G39" si="32">E39+F39</f>
        <v>61.099999999999994</v>
      </c>
      <c r="H39" s="193">
        <v>0</v>
      </c>
      <c r="I39" s="193">
        <v>7.78</v>
      </c>
      <c r="J39" s="293">
        <f t="shared" ref="J39" si="33">C39+D39+G39+H39+I39</f>
        <v>985.91</v>
      </c>
      <c r="K39" s="193">
        <v>54.24</v>
      </c>
      <c r="L39" s="193">
        <v>69.98</v>
      </c>
      <c r="M39" s="193">
        <v>577.22</v>
      </c>
      <c r="N39" s="193">
        <f t="shared" si="30"/>
        <v>701.44</v>
      </c>
      <c r="O39" s="294">
        <f t="shared" ref="O39" si="34">J39+N39</f>
        <v>1687.35</v>
      </c>
      <c r="P39" s="7"/>
      <c r="Q39" s="7"/>
      <c r="R39" s="9"/>
      <c r="S39" s="9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ht="15.75" thickBot="1" x14ac:dyDescent="0.3">
      <c r="A40" s="285"/>
      <c r="B40" s="286"/>
      <c r="C40" s="286">
        <f>SUM(C37:C39)</f>
        <v>1741.6</v>
      </c>
      <c r="D40" s="286">
        <f>SUM(D37:D39)</f>
        <v>100.75</v>
      </c>
      <c r="E40" s="286"/>
      <c r="F40" s="286"/>
      <c r="G40" s="288">
        <f>SUM(G37:G39)</f>
        <v>247.19</v>
      </c>
      <c r="H40" s="286">
        <f>SUM(H37:H39)</f>
        <v>0</v>
      </c>
      <c r="I40" s="286">
        <f>SUM(I37:I39)</f>
        <v>26.4</v>
      </c>
      <c r="J40" s="289">
        <f t="shared" si="2"/>
        <v>2115.94</v>
      </c>
      <c r="K40" s="286">
        <f>SUM(K37:K39)</f>
        <v>163.13</v>
      </c>
      <c r="L40" s="286">
        <f>SUM(L37:L39)</f>
        <v>99.53</v>
      </c>
      <c r="M40" s="286">
        <f>SUM(M37:M39)</f>
        <v>1731.66</v>
      </c>
      <c r="N40" s="295">
        <f t="shared" si="30"/>
        <v>1994.3200000000002</v>
      </c>
      <c r="O40" s="291">
        <f t="shared" si="3"/>
        <v>4110.26</v>
      </c>
      <c r="P40" s="7"/>
      <c r="Q40" s="7"/>
      <c r="R40" s="9"/>
      <c r="S40" s="9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x14ac:dyDescent="0.25">
      <c r="A41" s="193" t="s">
        <v>34</v>
      </c>
      <c r="B41" s="193">
        <v>10</v>
      </c>
      <c r="C41" s="193">
        <v>873.6</v>
      </c>
      <c r="D41" s="193">
        <v>97.56</v>
      </c>
      <c r="E41" s="193">
        <v>97.69</v>
      </c>
      <c r="F41" s="193">
        <v>79.12</v>
      </c>
      <c r="G41" s="292">
        <f t="shared" si="1"/>
        <v>176.81</v>
      </c>
      <c r="H41" s="193">
        <v>520.52</v>
      </c>
      <c r="I41" s="193">
        <v>8.6999999999999993</v>
      </c>
      <c r="J41" s="293">
        <f t="shared" si="2"/>
        <v>1677.19</v>
      </c>
      <c r="K41" s="193">
        <v>109.36</v>
      </c>
      <c r="L41" s="193">
        <v>29.64</v>
      </c>
      <c r="M41" s="193">
        <v>579.07000000000005</v>
      </c>
      <c r="N41" s="193">
        <f t="shared" si="30"/>
        <v>718.07</v>
      </c>
      <c r="O41" s="294">
        <f t="shared" si="3"/>
        <v>2395.2600000000002</v>
      </c>
      <c r="P41" s="7"/>
      <c r="Q41" s="7"/>
      <c r="R41" s="9"/>
      <c r="S41" s="9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x14ac:dyDescent="0.25">
      <c r="A42" s="161" t="s">
        <v>35</v>
      </c>
      <c r="B42" s="161"/>
      <c r="C42" s="161">
        <v>0</v>
      </c>
      <c r="D42" s="161">
        <v>82.88</v>
      </c>
      <c r="E42" s="161">
        <v>98.88</v>
      </c>
      <c r="F42" s="161">
        <v>34.69</v>
      </c>
      <c r="G42" s="283">
        <f t="shared" si="1"/>
        <v>133.57</v>
      </c>
      <c r="H42" s="161">
        <v>520.52</v>
      </c>
      <c r="I42" s="161">
        <v>9.98</v>
      </c>
      <c r="J42" s="2">
        <f t="shared" si="2"/>
        <v>746.95</v>
      </c>
      <c r="K42" s="161">
        <v>108.42</v>
      </c>
      <c r="L42" s="161">
        <v>0</v>
      </c>
      <c r="M42" s="193">
        <v>579.07000000000005</v>
      </c>
      <c r="N42" s="161">
        <f t="shared" si="30"/>
        <v>687.49</v>
      </c>
      <c r="O42" s="167">
        <f t="shared" si="3"/>
        <v>1434.44</v>
      </c>
      <c r="P42" s="7"/>
      <c r="Q42" s="7"/>
      <c r="R42" s="9"/>
      <c r="S42" s="9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15.75" thickBot="1" x14ac:dyDescent="0.3">
      <c r="A43" s="210" t="s">
        <v>36</v>
      </c>
      <c r="B43" s="210"/>
      <c r="C43" s="193">
        <v>873.6</v>
      </c>
      <c r="D43" s="193">
        <v>76.209999999999994</v>
      </c>
      <c r="E43" s="193">
        <v>100.97</v>
      </c>
      <c r="F43" s="193">
        <v>18.72</v>
      </c>
      <c r="G43" s="292">
        <f t="shared" ref="G43" si="35">E43+F43</f>
        <v>119.69</v>
      </c>
      <c r="H43" s="193">
        <v>520.52</v>
      </c>
      <c r="I43" s="193">
        <v>7.8</v>
      </c>
      <c r="J43" s="293">
        <f t="shared" ref="J43" si="36">C43+D43+G43+H43+I43</f>
        <v>1597.82</v>
      </c>
      <c r="K43" s="193">
        <v>108.48</v>
      </c>
      <c r="L43" s="193">
        <v>70.2</v>
      </c>
      <c r="M43" s="193">
        <v>579.07000000000005</v>
      </c>
      <c r="N43" s="193">
        <f t="shared" si="30"/>
        <v>757.75</v>
      </c>
      <c r="O43" s="294">
        <f t="shared" ref="O43" si="37">J43+N43</f>
        <v>2355.5699999999997</v>
      </c>
      <c r="P43" s="7"/>
      <c r="Q43" s="7"/>
      <c r="R43" s="9"/>
      <c r="S43" s="9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ht="15.75" thickBot="1" x14ac:dyDescent="0.3">
      <c r="A44" s="285"/>
      <c r="B44" s="286"/>
      <c r="C44" s="286">
        <f>SUM(C41:C43)</f>
        <v>1747.2</v>
      </c>
      <c r="D44" s="286">
        <f>SUM(D41:D43)</f>
        <v>256.64999999999998</v>
      </c>
      <c r="E44" s="286"/>
      <c r="F44" s="286"/>
      <c r="G44" s="288">
        <f t="shared" ref="G44:M44" si="38">SUM(G41:G43)</f>
        <v>430.07</v>
      </c>
      <c r="H44" s="286">
        <f t="shared" si="38"/>
        <v>1561.56</v>
      </c>
      <c r="I44" s="286">
        <f t="shared" si="38"/>
        <v>26.48</v>
      </c>
      <c r="J44" s="289">
        <f t="shared" si="38"/>
        <v>4021.96</v>
      </c>
      <c r="K44" s="286">
        <f t="shared" si="38"/>
        <v>326.26</v>
      </c>
      <c r="L44" s="286">
        <f t="shared" si="38"/>
        <v>99.84</v>
      </c>
      <c r="M44" s="286">
        <f t="shared" si="38"/>
        <v>1737.21</v>
      </c>
      <c r="N44" s="295">
        <f t="shared" si="30"/>
        <v>2163.31</v>
      </c>
      <c r="O44" s="291">
        <f t="shared" si="3"/>
        <v>6185.27</v>
      </c>
      <c r="P44" s="7"/>
      <c r="Q44" s="7"/>
      <c r="R44" s="9"/>
      <c r="S44" s="9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x14ac:dyDescent="0.25">
      <c r="A45" s="193" t="s">
        <v>34</v>
      </c>
      <c r="B45" s="193">
        <v>11</v>
      </c>
      <c r="C45" s="193">
        <v>977.2</v>
      </c>
      <c r="D45" s="193">
        <v>113.39</v>
      </c>
      <c r="E45" s="193">
        <v>196.93</v>
      </c>
      <c r="F45" s="193">
        <v>88.51</v>
      </c>
      <c r="G45" s="292">
        <f t="shared" si="1"/>
        <v>285.44</v>
      </c>
      <c r="H45" s="193">
        <v>210.56</v>
      </c>
      <c r="I45" s="193">
        <v>9.73</v>
      </c>
      <c r="J45" s="293">
        <f t="shared" si="2"/>
        <v>1596.3200000000002</v>
      </c>
      <c r="K45" s="193">
        <v>54.68</v>
      </c>
      <c r="L45" s="193">
        <v>33.159999999999997</v>
      </c>
      <c r="M45" s="193">
        <v>647.74</v>
      </c>
      <c r="N45" s="193">
        <f t="shared" si="30"/>
        <v>735.58</v>
      </c>
      <c r="O45" s="294">
        <f>J45+N45</f>
        <v>2331.9</v>
      </c>
      <c r="P45" s="7"/>
      <c r="Q45" s="7"/>
      <c r="R45" s="9"/>
      <c r="S45" s="9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x14ac:dyDescent="0.25">
      <c r="A46" s="161" t="s">
        <v>35</v>
      </c>
      <c r="B46" s="161"/>
      <c r="C46" s="161">
        <v>0</v>
      </c>
      <c r="D46" s="161">
        <v>119.83</v>
      </c>
      <c r="E46" s="161">
        <v>185.78</v>
      </c>
      <c r="F46" s="161">
        <v>38.81</v>
      </c>
      <c r="G46" s="283">
        <f t="shared" si="1"/>
        <v>224.59</v>
      </c>
      <c r="H46" s="161">
        <v>171.42</v>
      </c>
      <c r="I46" s="161">
        <v>11.17</v>
      </c>
      <c r="J46" s="2">
        <f t="shared" si="2"/>
        <v>527.01</v>
      </c>
      <c r="K46" s="161">
        <v>54.21</v>
      </c>
      <c r="L46" s="161">
        <v>0</v>
      </c>
      <c r="M46" s="193">
        <v>647.74</v>
      </c>
      <c r="N46" s="161">
        <f t="shared" si="30"/>
        <v>701.95</v>
      </c>
      <c r="O46" s="167">
        <f t="shared" si="3"/>
        <v>1228.96</v>
      </c>
      <c r="P46" s="7"/>
      <c r="Q46" s="7"/>
      <c r="R46" s="9"/>
      <c r="S46" s="9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t="15.75" thickBot="1" x14ac:dyDescent="0.3">
      <c r="A47" s="210" t="s">
        <v>36</v>
      </c>
      <c r="B47" s="210"/>
      <c r="C47" s="210">
        <v>977.2</v>
      </c>
      <c r="D47" s="210">
        <v>141.11000000000001</v>
      </c>
      <c r="E47" s="210">
        <v>202.94</v>
      </c>
      <c r="F47" s="210">
        <v>20.94</v>
      </c>
      <c r="G47" s="301">
        <f t="shared" si="1"/>
        <v>223.88</v>
      </c>
      <c r="H47" s="210">
        <v>168.97</v>
      </c>
      <c r="I47" s="210">
        <v>8.73</v>
      </c>
      <c r="J47" s="302">
        <f t="shared" si="2"/>
        <v>1519.89</v>
      </c>
      <c r="K47" s="210">
        <v>54.24</v>
      </c>
      <c r="L47" s="210">
        <v>78.53</v>
      </c>
      <c r="M47" s="303">
        <v>647.74</v>
      </c>
      <c r="N47" s="210">
        <f t="shared" si="30"/>
        <v>780.51</v>
      </c>
      <c r="O47" s="304">
        <f t="shared" si="3"/>
        <v>2300.4</v>
      </c>
      <c r="P47" s="7"/>
      <c r="Q47" s="7"/>
      <c r="R47" s="9"/>
      <c r="S47" s="9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ht="15.75" thickBot="1" x14ac:dyDescent="0.3">
      <c r="A48" s="285"/>
      <c r="B48" s="286"/>
      <c r="C48" s="286">
        <f>SUM(C45:C47)</f>
        <v>1954.4</v>
      </c>
      <c r="D48" s="286">
        <f>SUM(D45:D47)</f>
        <v>374.33000000000004</v>
      </c>
      <c r="E48" s="286"/>
      <c r="F48" s="286"/>
      <c r="G48" s="288">
        <f>SUM(G45:G47)</f>
        <v>733.91</v>
      </c>
      <c r="H48" s="286">
        <f>SUM(H45:H47)</f>
        <v>550.95000000000005</v>
      </c>
      <c r="I48" s="286">
        <f>SUM(I45:I47)</f>
        <v>29.63</v>
      </c>
      <c r="J48" s="289">
        <f t="shared" si="2"/>
        <v>3643.2200000000003</v>
      </c>
      <c r="K48" s="286">
        <f>SUM(K45:K47)</f>
        <v>163.13</v>
      </c>
      <c r="L48" s="286">
        <f>SUM(L45:L47)</f>
        <v>111.69</v>
      </c>
      <c r="M48" s="286">
        <f>SUM(M45:M47)</f>
        <v>1943.22</v>
      </c>
      <c r="N48" s="295">
        <f t="shared" si="30"/>
        <v>2218.04</v>
      </c>
      <c r="O48" s="291">
        <f t="shared" si="3"/>
        <v>5861.26</v>
      </c>
      <c r="P48" s="7"/>
      <c r="Q48" s="7"/>
      <c r="R48" s="9"/>
      <c r="S48" s="9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x14ac:dyDescent="0.25">
      <c r="A49" s="193" t="s">
        <v>34</v>
      </c>
      <c r="B49" s="193">
        <v>12</v>
      </c>
      <c r="C49" s="193">
        <v>1304.8</v>
      </c>
      <c r="D49" s="193">
        <v>396.72</v>
      </c>
      <c r="E49" s="193">
        <v>627.46</v>
      </c>
      <c r="F49" s="193">
        <v>118.18</v>
      </c>
      <c r="G49" s="292">
        <f t="shared" si="1"/>
        <v>745.6400000000001</v>
      </c>
      <c r="H49" s="193">
        <v>182.6</v>
      </c>
      <c r="I49" s="193">
        <v>12.99</v>
      </c>
      <c r="J49" s="293">
        <f t="shared" si="2"/>
        <v>2642.7499999999995</v>
      </c>
      <c r="K49" s="193">
        <v>218.72</v>
      </c>
      <c r="L49" s="193">
        <v>44.27</v>
      </c>
      <c r="M49" s="193">
        <v>864.9</v>
      </c>
      <c r="N49" s="193">
        <f t="shared" si="30"/>
        <v>1127.8899999999999</v>
      </c>
      <c r="O49" s="294">
        <f t="shared" si="3"/>
        <v>3770.6399999999994</v>
      </c>
      <c r="P49" s="7"/>
      <c r="Q49" s="7"/>
      <c r="R49" s="9"/>
      <c r="S49" s="9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x14ac:dyDescent="0.25">
      <c r="A50" s="161" t="s">
        <v>35</v>
      </c>
      <c r="B50" s="161"/>
      <c r="C50" s="161">
        <v>0</v>
      </c>
      <c r="D50" s="161">
        <v>510.75</v>
      </c>
      <c r="E50" s="161">
        <v>710.49</v>
      </c>
      <c r="F50" s="161">
        <v>51.82</v>
      </c>
      <c r="G50" s="283">
        <f t="shared" si="1"/>
        <v>762.31000000000006</v>
      </c>
      <c r="H50" s="161">
        <v>212.31</v>
      </c>
      <c r="I50" s="161">
        <v>14.91</v>
      </c>
      <c r="J50" s="2">
        <f t="shared" si="2"/>
        <v>1500.28</v>
      </c>
      <c r="K50" s="161">
        <v>216.84</v>
      </c>
      <c r="L50" s="161">
        <v>0</v>
      </c>
      <c r="M50" s="193">
        <v>864.9</v>
      </c>
      <c r="N50" s="161">
        <f t="shared" si="30"/>
        <v>1081.74</v>
      </c>
      <c r="O50" s="167">
        <f t="shared" si="3"/>
        <v>2582.02</v>
      </c>
      <c r="P50" s="7"/>
      <c r="Q50" s="7"/>
      <c r="R50" s="9"/>
      <c r="S50" s="9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ht="15.75" thickBot="1" x14ac:dyDescent="0.3">
      <c r="A51" s="210" t="s">
        <v>36</v>
      </c>
      <c r="B51" s="210"/>
      <c r="C51" s="210">
        <v>1304.8</v>
      </c>
      <c r="D51" s="210">
        <v>475.83</v>
      </c>
      <c r="E51" s="210">
        <v>682.59</v>
      </c>
      <c r="F51" s="210">
        <v>27.96</v>
      </c>
      <c r="G51" s="301">
        <f t="shared" si="1"/>
        <v>710.55000000000007</v>
      </c>
      <c r="H51" s="210">
        <v>177.36</v>
      </c>
      <c r="I51" s="210">
        <v>11.65</v>
      </c>
      <c r="J51" s="302">
        <f t="shared" si="2"/>
        <v>2680.19</v>
      </c>
      <c r="K51" s="210">
        <v>216.96</v>
      </c>
      <c r="L51" s="210">
        <v>104.85</v>
      </c>
      <c r="M51" s="303">
        <v>864.9</v>
      </c>
      <c r="N51" s="210">
        <f t="shared" si="30"/>
        <v>1186.71</v>
      </c>
      <c r="O51" s="304">
        <f t="shared" si="3"/>
        <v>3866.9</v>
      </c>
      <c r="P51" s="7"/>
      <c r="Q51" s="7"/>
      <c r="R51" s="9"/>
      <c r="S51" s="9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ht="15.75" thickBot="1" x14ac:dyDescent="0.3">
      <c r="A52" s="285"/>
      <c r="B52" s="286"/>
      <c r="C52" s="286">
        <f>SUM(C49:C51)</f>
        <v>2609.6</v>
      </c>
      <c r="D52" s="286">
        <f>SUM(D49:D51)</f>
        <v>1383.3</v>
      </c>
      <c r="E52" s="286"/>
      <c r="F52" s="286"/>
      <c r="G52" s="288">
        <f>SUM(G49:G51)</f>
        <v>2218.5000000000005</v>
      </c>
      <c r="H52" s="286">
        <f>SUM(H49:H51)</f>
        <v>572.27</v>
      </c>
      <c r="I52" s="286">
        <f>SUM(I49:I51)</f>
        <v>39.549999999999997</v>
      </c>
      <c r="J52" s="289">
        <f t="shared" si="2"/>
        <v>6823.22</v>
      </c>
      <c r="K52" s="286">
        <f>SUM(K49:K51)</f>
        <v>652.52</v>
      </c>
      <c r="L52" s="286">
        <f>SUM(L49:L51)</f>
        <v>149.12</v>
      </c>
      <c r="M52" s="286">
        <f>SUM(M49:M51)</f>
        <v>2594.6999999999998</v>
      </c>
      <c r="N52" s="295">
        <f t="shared" si="30"/>
        <v>3396.3399999999997</v>
      </c>
      <c r="O52" s="291">
        <f t="shared" si="3"/>
        <v>10219.56</v>
      </c>
      <c r="P52" s="7"/>
      <c r="Q52" s="7"/>
      <c r="R52" s="9"/>
      <c r="S52" s="9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x14ac:dyDescent="0.25">
      <c r="A53" s="193" t="s">
        <v>34</v>
      </c>
      <c r="B53" s="193">
        <v>13</v>
      </c>
      <c r="C53" s="193">
        <v>887.6</v>
      </c>
      <c r="D53" s="193">
        <v>98.25</v>
      </c>
      <c r="E53" s="193">
        <v>140.88999999999999</v>
      </c>
      <c r="F53" s="193">
        <v>80.39</v>
      </c>
      <c r="G53" s="292">
        <f>SUM(E53:F53)</f>
        <v>221.27999999999997</v>
      </c>
      <c r="H53" s="193">
        <v>520.52</v>
      </c>
      <c r="I53" s="193">
        <v>8.84</v>
      </c>
      <c r="J53" s="293">
        <f>C53+D53+G53+H53+I53</f>
        <v>1736.49</v>
      </c>
      <c r="K53" s="193">
        <v>109.36</v>
      </c>
      <c r="L53" s="193">
        <v>30.12</v>
      </c>
      <c r="M53" s="193">
        <v>588.35</v>
      </c>
      <c r="N53" s="193">
        <f t="shared" si="30"/>
        <v>727.83</v>
      </c>
      <c r="O53" s="294">
        <f t="shared" si="3"/>
        <v>2464.3200000000002</v>
      </c>
      <c r="P53" s="7"/>
      <c r="Q53" s="7"/>
      <c r="R53" s="9"/>
      <c r="S53" s="9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x14ac:dyDescent="0.25">
      <c r="A54" s="161" t="s">
        <v>35</v>
      </c>
      <c r="B54" s="161"/>
      <c r="C54" s="161">
        <v>0</v>
      </c>
      <c r="D54" s="161">
        <v>54.98</v>
      </c>
      <c r="E54" s="161">
        <v>165.15</v>
      </c>
      <c r="F54" s="161">
        <v>35.25</v>
      </c>
      <c r="G54" s="283">
        <f t="shared" si="1"/>
        <v>200.4</v>
      </c>
      <c r="H54" s="193">
        <v>520.52</v>
      </c>
      <c r="I54" s="161">
        <v>10.14</v>
      </c>
      <c r="J54" s="2">
        <f t="shared" si="2"/>
        <v>786.04</v>
      </c>
      <c r="K54" s="161">
        <v>108.42</v>
      </c>
      <c r="L54" s="161">
        <v>0</v>
      </c>
      <c r="M54" s="193">
        <v>588.35</v>
      </c>
      <c r="N54" s="161">
        <f t="shared" si="30"/>
        <v>696.77</v>
      </c>
      <c r="O54" s="167">
        <f t="shared" si="3"/>
        <v>1482.81</v>
      </c>
      <c r="P54" s="7"/>
      <c r="Q54" s="7"/>
      <c r="R54" s="9"/>
      <c r="S54" s="9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ht="15.75" thickBot="1" x14ac:dyDescent="0.3">
      <c r="A55" s="210" t="s">
        <v>36</v>
      </c>
      <c r="B55" s="210"/>
      <c r="C55" s="193">
        <v>887.6</v>
      </c>
      <c r="D55" s="193">
        <v>112.17</v>
      </c>
      <c r="E55" s="193">
        <v>76.430000000000007</v>
      </c>
      <c r="F55" s="193">
        <v>19.02</v>
      </c>
      <c r="G55" s="292">
        <f t="shared" ref="G55" si="39">E55+F55</f>
        <v>95.45</v>
      </c>
      <c r="H55" s="193">
        <v>260.26</v>
      </c>
      <c r="I55" s="193">
        <v>7.93</v>
      </c>
      <c r="J55" s="293">
        <f t="shared" ref="J55" si="40">C55+D55+G55+H55+I55</f>
        <v>1363.41</v>
      </c>
      <c r="K55" s="193">
        <v>54.24</v>
      </c>
      <c r="L55" s="193">
        <v>71.33</v>
      </c>
      <c r="M55" s="193">
        <v>588.35</v>
      </c>
      <c r="N55" s="193">
        <f t="shared" si="30"/>
        <v>713.92000000000007</v>
      </c>
      <c r="O55" s="294">
        <f t="shared" ref="O55" si="41">J55+N55</f>
        <v>2077.33</v>
      </c>
      <c r="P55" s="7"/>
      <c r="Q55" s="7"/>
      <c r="R55" s="9"/>
      <c r="S55" s="9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ht="15.75" thickBot="1" x14ac:dyDescent="0.3">
      <c r="A56" s="285"/>
      <c r="B56" s="286"/>
      <c r="C56" s="286">
        <f>SUM(C53:C55)</f>
        <v>1775.2</v>
      </c>
      <c r="D56" s="286">
        <f>SUM(D53:D55)</f>
        <v>265.39999999999998</v>
      </c>
      <c r="E56" s="286"/>
      <c r="F56" s="286"/>
      <c r="G56" s="288">
        <f>SUM(G53:G55)</f>
        <v>517.13</v>
      </c>
      <c r="H56" s="286">
        <f>SUM(H53:H55)</f>
        <v>1301.3</v>
      </c>
      <c r="I56" s="286">
        <f>SUM(I53:I55)</f>
        <v>26.91</v>
      </c>
      <c r="J56" s="289">
        <f t="shared" si="2"/>
        <v>3885.9399999999996</v>
      </c>
      <c r="K56" s="286">
        <f>SUM(K53:K55)</f>
        <v>272.02</v>
      </c>
      <c r="L56" s="286">
        <f>SUM(L53:L55)</f>
        <v>101.45</v>
      </c>
      <c r="M56" s="286">
        <f>SUM(M53:M55)</f>
        <v>1765.0500000000002</v>
      </c>
      <c r="N56" s="295">
        <f t="shared" si="30"/>
        <v>2138.52</v>
      </c>
      <c r="O56" s="291">
        <f t="shared" si="3"/>
        <v>6024.4599999999991</v>
      </c>
      <c r="P56" s="7"/>
      <c r="Q56" s="7"/>
      <c r="R56" s="9"/>
      <c r="S56" s="9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x14ac:dyDescent="0.25">
      <c r="A57" s="193" t="s">
        <v>34</v>
      </c>
      <c r="B57" s="193">
        <v>14</v>
      </c>
      <c r="C57" s="193">
        <v>873.6</v>
      </c>
      <c r="D57" s="193">
        <v>103.36</v>
      </c>
      <c r="E57" s="193">
        <v>165.19</v>
      </c>
      <c r="F57" s="193">
        <v>79.12</v>
      </c>
      <c r="G57" s="292">
        <f t="shared" si="1"/>
        <v>244.31</v>
      </c>
      <c r="H57" s="193">
        <v>70.33</v>
      </c>
      <c r="I57" s="193">
        <v>8.6999999999999993</v>
      </c>
      <c r="J57" s="293">
        <f t="shared" si="2"/>
        <v>1300.3</v>
      </c>
      <c r="K57" s="193">
        <v>54.68</v>
      </c>
      <c r="L57" s="193">
        <v>29.64</v>
      </c>
      <c r="M57" s="193">
        <v>579.07000000000005</v>
      </c>
      <c r="N57" s="193">
        <f t="shared" si="30"/>
        <v>663.3900000000001</v>
      </c>
      <c r="O57" s="294">
        <f t="shared" si="3"/>
        <v>1963.69</v>
      </c>
      <c r="P57" s="7"/>
      <c r="Q57" s="7"/>
      <c r="R57" s="9"/>
      <c r="S57" s="9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x14ac:dyDescent="0.25">
      <c r="A58" s="161" t="s">
        <v>35</v>
      </c>
      <c r="B58" s="161"/>
      <c r="C58" s="161">
        <v>0</v>
      </c>
      <c r="D58" s="161">
        <v>104.86</v>
      </c>
      <c r="E58" s="161">
        <v>173.33</v>
      </c>
      <c r="F58" s="161">
        <v>34.69</v>
      </c>
      <c r="G58" s="283">
        <f t="shared" si="1"/>
        <v>208.02</v>
      </c>
      <c r="H58" s="161">
        <v>205.49</v>
      </c>
      <c r="I58" s="161">
        <v>9.98</v>
      </c>
      <c r="J58" s="2">
        <f t="shared" si="2"/>
        <v>528.35</v>
      </c>
      <c r="K58" s="161">
        <v>54.21</v>
      </c>
      <c r="L58" s="161">
        <v>0</v>
      </c>
      <c r="M58" s="193">
        <v>579.07000000000005</v>
      </c>
      <c r="N58" s="161">
        <f t="shared" si="30"/>
        <v>633.28000000000009</v>
      </c>
      <c r="O58" s="167">
        <f t="shared" si="3"/>
        <v>1161.6300000000001</v>
      </c>
      <c r="P58" s="7"/>
      <c r="Q58" s="7"/>
      <c r="R58" s="9"/>
      <c r="S58" s="9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ht="15.75" thickBot="1" x14ac:dyDescent="0.3">
      <c r="A59" s="210" t="s">
        <v>36</v>
      </c>
      <c r="B59" s="210"/>
      <c r="C59" s="193">
        <v>873.6</v>
      </c>
      <c r="D59" s="193">
        <v>91.23</v>
      </c>
      <c r="E59" s="193">
        <v>129.43</v>
      </c>
      <c r="F59" s="193">
        <v>18.72</v>
      </c>
      <c r="G59" s="292">
        <f t="shared" ref="G59" si="42">E59+F59</f>
        <v>148.15</v>
      </c>
      <c r="H59" s="193">
        <v>109.04</v>
      </c>
      <c r="I59" s="193">
        <v>7.8</v>
      </c>
      <c r="J59" s="293">
        <f t="shared" ref="J59" si="43">C59+D59+G59+H59+I59</f>
        <v>1229.82</v>
      </c>
      <c r="K59" s="193">
        <v>54.24</v>
      </c>
      <c r="L59" s="193">
        <v>70.2</v>
      </c>
      <c r="M59" s="193">
        <v>579.07000000000005</v>
      </c>
      <c r="N59" s="193">
        <f t="shared" si="30"/>
        <v>703.51</v>
      </c>
      <c r="O59" s="294">
        <f t="shared" ref="O59" si="44">J59+N59</f>
        <v>1933.33</v>
      </c>
      <c r="P59" s="7"/>
      <c r="Q59" s="7"/>
      <c r="R59" s="9"/>
      <c r="S59" s="9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ht="15.75" thickBot="1" x14ac:dyDescent="0.3">
      <c r="A60" s="285"/>
      <c r="B60" s="286"/>
      <c r="C60" s="286">
        <f>SUM(C57:C59)</f>
        <v>1747.2</v>
      </c>
      <c r="D60" s="286">
        <f>SUM(D57:D59)</f>
        <v>299.45</v>
      </c>
      <c r="E60" s="286"/>
      <c r="F60" s="286"/>
      <c r="G60" s="288">
        <f>SUM(G57:G59)</f>
        <v>600.48</v>
      </c>
      <c r="H60" s="286">
        <f>SUM(H57:H59)</f>
        <v>384.86</v>
      </c>
      <c r="I60" s="286">
        <f>SUM(I57:I59)</f>
        <v>26.48</v>
      </c>
      <c r="J60" s="289">
        <f t="shared" si="2"/>
        <v>3058.4700000000003</v>
      </c>
      <c r="K60" s="286">
        <f>SUM(K57:K59)</f>
        <v>163.13</v>
      </c>
      <c r="L60" s="286">
        <f>SUM(L57:L59)</f>
        <v>99.84</v>
      </c>
      <c r="M60" s="286">
        <f>SUM(M57:M59)</f>
        <v>1737.21</v>
      </c>
      <c r="N60" s="295">
        <f t="shared" si="30"/>
        <v>2000.18</v>
      </c>
      <c r="O60" s="291">
        <f t="shared" si="3"/>
        <v>5058.6500000000005</v>
      </c>
      <c r="P60" s="7"/>
      <c r="Q60" s="7"/>
      <c r="R60" s="9"/>
      <c r="S60" s="9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:30" x14ac:dyDescent="0.25">
      <c r="A61" s="193" t="s">
        <v>34</v>
      </c>
      <c r="B61" s="193">
        <v>15</v>
      </c>
      <c r="C61" s="193">
        <v>982.8</v>
      </c>
      <c r="D61" s="193">
        <v>116</v>
      </c>
      <c r="E61" s="193">
        <v>118.56</v>
      </c>
      <c r="F61" s="193">
        <v>89.01</v>
      </c>
      <c r="G61" s="292">
        <f t="shared" si="1"/>
        <v>207.57</v>
      </c>
      <c r="H61" s="193">
        <v>260.26</v>
      </c>
      <c r="I61" s="193">
        <v>9.7799999999999994</v>
      </c>
      <c r="J61" s="293">
        <f t="shared" si="2"/>
        <v>1576.4099999999999</v>
      </c>
      <c r="K61" s="193">
        <v>54.68</v>
      </c>
      <c r="L61" s="305">
        <v>33.35</v>
      </c>
      <c r="M61" s="193">
        <v>651.46</v>
      </c>
      <c r="N61" s="193">
        <f t="shared" si="30"/>
        <v>739.49</v>
      </c>
      <c r="O61" s="294">
        <f t="shared" si="3"/>
        <v>2315.8999999999996</v>
      </c>
      <c r="P61" s="7"/>
      <c r="Q61" s="7"/>
      <c r="R61" s="9"/>
      <c r="S61" s="9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x14ac:dyDescent="0.25">
      <c r="A62" s="161" t="s">
        <v>35</v>
      </c>
      <c r="B62" s="161"/>
      <c r="C62" s="161">
        <v>0</v>
      </c>
      <c r="D62" s="161">
        <v>155.32</v>
      </c>
      <c r="E62" s="161">
        <v>164.44</v>
      </c>
      <c r="F62" s="161">
        <v>39.03</v>
      </c>
      <c r="G62" s="283">
        <f t="shared" si="1"/>
        <v>203.47</v>
      </c>
      <c r="H62" s="161">
        <v>260.26</v>
      </c>
      <c r="I62" s="161">
        <v>11.23</v>
      </c>
      <c r="J62" s="2">
        <f t="shared" si="2"/>
        <v>630.28</v>
      </c>
      <c r="K62" s="161">
        <v>54.21</v>
      </c>
      <c r="L62" s="306">
        <v>0</v>
      </c>
      <c r="M62" s="193">
        <v>651.46</v>
      </c>
      <c r="N62" s="161">
        <f t="shared" si="30"/>
        <v>705.67000000000007</v>
      </c>
      <c r="O62" s="167">
        <f t="shared" si="3"/>
        <v>1335.95</v>
      </c>
      <c r="P62" s="7"/>
      <c r="Q62" s="7"/>
      <c r="R62" s="9"/>
      <c r="S62" s="9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ht="15.75" thickBot="1" x14ac:dyDescent="0.3">
      <c r="A63" s="210" t="s">
        <v>36</v>
      </c>
      <c r="B63" s="210"/>
      <c r="C63" s="193">
        <v>982.8</v>
      </c>
      <c r="D63" s="193">
        <v>86.54</v>
      </c>
      <c r="E63" s="193">
        <v>83.35</v>
      </c>
      <c r="F63" s="193">
        <v>21.06</v>
      </c>
      <c r="G63" s="292">
        <f t="shared" ref="G63" si="45">E63+F63</f>
        <v>104.41</v>
      </c>
      <c r="H63" s="193">
        <v>260.26</v>
      </c>
      <c r="I63" s="193">
        <v>8.7799999999999994</v>
      </c>
      <c r="J63" s="293">
        <f t="shared" ref="J63" si="46">C63+D63+G63+H63+I63</f>
        <v>1442.79</v>
      </c>
      <c r="K63" s="193">
        <v>54.24</v>
      </c>
      <c r="L63" s="305">
        <v>78.98</v>
      </c>
      <c r="M63" s="193">
        <v>651.46</v>
      </c>
      <c r="N63" s="193">
        <f t="shared" si="30"/>
        <v>784.68000000000006</v>
      </c>
      <c r="O63" s="294">
        <f t="shared" ref="O63" si="47">J63+N63</f>
        <v>2227.4700000000003</v>
      </c>
      <c r="P63" s="7"/>
      <c r="Q63" s="7"/>
      <c r="R63" s="9"/>
      <c r="S63" s="9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ht="15.75" thickBot="1" x14ac:dyDescent="0.3">
      <c r="A64" s="285"/>
      <c r="B64" s="286"/>
      <c r="C64" s="286">
        <f>SUM(C61:C63)</f>
        <v>1965.6</v>
      </c>
      <c r="D64" s="286">
        <f>SUM(D61:D63)</f>
        <v>357.86</v>
      </c>
      <c r="E64" s="286"/>
      <c r="F64" s="286"/>
      <c r="G64" s="288">
        <f>SUM(G61:G63)</f>
        <v>515.44999999999993</v>
      </c>
      <c r="H64" s="286">
        <f>SUM(H61:H63)</f>
        <v>780.78</v>
      </c>
      <c r="I64" s="286">
        <f>SUM(I61:I63)</f>
        <v>29.79</v>
      </c>
      <c r="J64" s="289">
        <f t="shared" si="2"/>
        <v>3649.4799999999996</v>
      </c>
      <c r="K64" s="286">
        <f>SUM(K61:K63)</f>
        <v>163.13</v>
      </c>
      <c r="L64" s="286">
        <f>SUM(L61:L63)</f>
        <v>112.33000000000001</v>
      </c>
      <c r="M64" s="286">
        <f>SUM(M61:M63)</f>
        <v>1954.38</v>
      </c>
      <c r="N64" s="295">
        <f t="shared" si="30"/>
        <v>2229.84</v>
      </c>
      <c r="O64" s="291">
        <f t="shared" si="3"/>
        <v>5879.32</v>
      </c>
      <c r="P64" s="7"/>
      <c r="Q64" s="7"/>
      <c r="R64" s="9"/>
      <c r="S64" s="9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x14ac:dyDescent="0.25">
      <c r="A65" s="193" t="s">
        <v>34</v>
      </c>
      <c r="B65" s="193">
        <v>16</v>
      </c>
      <c r="C65" s="193">
        <v>1324.4</v>
      </c>
      <c r="D65" s="193">
        <v>377</v>
      </c>
      <c r="E65" s="193">
        <v>474.24</v>
      </c>
      <c r="F65" s="193">
        <v>119.95</v>
      </c>
      <c r="G65" s="292">
        <f t="shared" si="1"/>
        <v>594.19000000000005</v>
      </c>
      <c r="H65" s="193">
        <v>780.78</v>
      </c>
      <c r="I65" s="193">
        <v>13.19</v>
      </c>
      <c r="J65" s="293">
        <f t="shared" si="2"/>
        <v>3089.56</v>
      </c>
      <c r="K65" s="193">
        <v>164.04</v>
      </c>
      <c r="L65" s="193">
        <v>44.94</v>
      </c>
      <c r="M65" s="193">
        <v>877.89</v>
      </c>
      <c r="N65" s="193">
        <f t="shared" si="30"/>
        <v>1086.8699999999999</v>
      </c>
      <c r="O65" s="294">
        <f t="shared" si="3"/>
        <v>4176.43</v>
      </c>
      <c r="P65" s="7"/>
      <c r="Q65" s="7"/>
      <c r="R65" s="9"/>
      <c r="S65" s="9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x14ac:dyDescent="0.25">
      <c r="A66" s="161" t="s">
        <v>35</v>
      </c>
      <c r="B66" s="161"/>
      <c r="C66" s="161">
        <v>0</v>
      </c>
      <c r="D66" s="161">
        <v>638</v>
      </c>
      <c r="E66" s="161">
        <v>750.88</v>
      </c>
      <c r="F66" s="161">
        <v>52.6</v>
      </c>
      <c r="G66" s="283">
        <f t="shared" si="1"/>
        <v>803.48</v>
      </c>
      <c r="H66" s="161">
        <v>780.78</v>
      </c>
      <c r="I66" s="161">
        <v>15.14</v>
      </c>
      <c r="J66" s="2">
        <f t="shared" si="2"/>
        <v>2237.4</v>
      </c>
      <c r="K66" s="161">
        <v>162.63</v>
      </c>
      <c r="L66" s="161">
        <v>0</v>
      </c>
      <c r="M66" s="193">
        <v>877.89</v>
      </c>
      <c r="N66" s="161">
        <f t="shared" si="30"/>
        <v>1040.52</v>
      </c>
      <c r="O66" s="167">
        <f t="shared" si="3"/>
        <v>3277.92</v>
      </c>
      <c r="P66" s="7"/>
      <c r="Q66" s="7"/>
      <c r="R66" s="9"/>
      <c r="S66" s="9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 ht="15.75" thickBot="1" x14ac:dyDescent="0.3">
      <c r="A67" s="210" t="s">
        <v>36</v>
      </c>
      <c r="B67" s="210"/>
      <c r="C67" s="193">
        <v>1324.4</v>
      </c>
      <c r="D67" s="193">
        <v>522</v>
      </c>
      <c r="E67" s="193">
        <v>632.32000000000005</v>
      </c>
      <c r="F67" s="193">
        <v>28.38</v>
      </c>
      <c r="G67" s="292">
        <f t="shared" ref="G67" si="48">E67+F67</f>
        <v>660.7</v>
      </c>
      <c r="H67" s="193">
        <v>780.78</v>
      </c>
      <c r="I67" s="193">
        <v>11.83</v>
      </c>
      <c r="J67" s="293">
        <f t="shared" ref="J67" si="49">C67+D67+G67+H67+I67</f>
        <v>3299.71</v>
      </c>
      <c r="K67" s="193">
        <v>162.72</v>
      </c>
      <c r="L67" s="193">
        <v>106.43</v>
      </c>
      <c r="M67" s="193">
        <v>877.89</v>
      </c>
      <c r="N67" s="193">
        <f t="shared" si="30"/>
        <v>1147.04</v>
      </c>
      <c r="O67" s="294">
        <f t="shared" ref="O67" si="50">J67+N67</f>
        <v>4446.75</v>
      </c>
      <c r="P67" s="7"/>
      <c r="Q67" s="7"/>
      <c r="R67" s="9"/>
      <c r="S67" s="9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ht="15.75" thickBot="1" x14ac:dyDescent="0.3">
      <c r="A68" s="285"/>
      <c r="B68" s="286"/>
      <c r="C68" s="286">
        <f>SUM(C65:C67)</f>
        <v>2648.8</v>
      </c>
      <c r="D68" s="286">
        <f>SUM(D65:D67)</f>
        <v>1537</v>
      </c>
      <c r="E68" s="286"/>
      <c r="F68" s="286"/>
      <c r="G68" s="288">
        <f>SUM(G65:G67)</f>
        <v>2058.37</v>
      </c>
      <c r="H68" s="286">
        <f>SUM(H65:H67)</f>
        <v>2342.34</v>
      </c>
      <c r="I68" s="286">
        <f>SUM(I65:I67)</f>
        <v>40.159999999999997</v>
      </c>
      <c r="J68" s="289">
        <f t="shared" si="2"/>
        <v>8626.67</v>
      </c>
      <c r="K68" s="286">
        <f>SUM(K65:K67)</f>
        <v>489.39</v>
      </c>
      <c r="L68" s="286">
        <f>SUM(L65:L67)</f>
        <v>151.37</v>
      </c>
      <c r="M68" s="286">
        <f>SUM(M65:M67)</f>
        <v>2633.67</v>
      </c>
      <c r="N68" s="295">
        <f>SUM(N65:N67)</f>
        <v>3274.43</v>
      </c>
      <c r="O68" s="291">
        <f t="shared" si="3"/>
        <v>11901.1</v>
      </c>
      <c r="P68" s="7"/>
      <c r="Q68" s="7"/>
      <c r="R68" s="9"/>
      <c r="S68" s="9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x14ac:dyDescent="0.25">
      <c r="A69" s="193" t="s">
        <v>34</v>
      </c>
      <c r="B69" s="193">
        <v>17</v>
      </c>
      <c r="C69" s="193">
        <v>887.6</v>
      </c>
      <c r="D69" s="193">
        <v>189.09</v>
      </c>
      <c r="E69" s="193">
        <v>321.69</v>
      </c>
      <c r="F69" s="193">
        <v>80.39</v>
      </c>
      <c r="G69" s="292">
        <f t="shared" si="1"/>
        <v>402.08</v>
      </c>
      <c r="H69" s="193">
        <v>260.26</v>
      </c>
      <c r="I69" s="193">
        <v>8.84</v>
      </c>
      <c r="J69" s="293">
        <f t="shared" si="2"/>
        <v>1747.87</v>
      </c>
      <c r="K69" s="193">
        <v>54.68</v>
      </c>
      <c r="L69" s="193">
        <v>30.12</v>
      </c>
      <c r="M69" s="193">
        <v>588.35</v>
      </c>
      <c r="N69" s="193">
        <f t="shared" ref="N69:N75" si="51">SUM(K69:M69)</f>
        <v>673.15</v>
      </c>
      <c r="O69" s="294">
        <f t="shared" si="3"/>
        <v>2421.02</v>
      </c>
      <c r="P69" s="7"/>
      <c r="Q69" s="7"/>
      <c r="R69" s="9"/>
      <c r="S69" s="9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x14ac:dyDescent="0.25">
      <c r="A70" s="161" t="s">
        <v>35</v>
      </c>
      <c r="B70" s="161"/>
      <c r="C70" s="161">
        <v>0</v>
      </c>
      <c r="D70" s="161">
        <v>189.09</v>
      </c>
      <c r="E70" s="161">
        <v>321.69</v>
      </c>
      <c r="F70" s="161">
        <v>35.25</v>
      </c>
      <c r="G70" s="283">
        <f t="shared" ref="G70:G133" si="52">E70+F70</f>
        <v>356.94</v>
      </c>
      <c r="H70" s="161">
        <v>260.26</v>
      </c>
      <c r="I70" s="161">
        <v>10.14</v>
      </c>
      <c r="J70" s="2">
        <f t="shared" ref="J70:J81" si="53">C70+D70+G70+H70+I70</f>
        <v>816.43</v>
      </c>
      <c r="K70" s="161">
        <v>54.21</v>
      </c>
      <c r="L70" s="161">
        <v>0</v>
      </c>
      <c r="M70" s="193">
        <v>588.35</v>
      </c>
      <c r="N70" s="161">
        <f t="shared" si="51"/>
        <v>642.56000000000006</v>
      </c>
      <c r="O70" s="167">
        <f t="shared" ref="O70:O84" si="54">J70+N70</f>
        <v>1458.99</v>
      </c>
      <c r="P70" s="7"/>
      <c r="Q70" s="7"/>
      <c r="R70" s="9"/>
      <c r="S70" s="9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ht="15.75" thickBot="1" x14ac:dyDescent="0.3">
      <c r="A71" s="210" t="s">
        <v>36</v>
      </c>
      <c r="B71" s="210"/>
      <c r="C71" s="193">
        <v>887.6</v>
      </c>
      <c r="D71" s="193">
        <v>189.09</v>
      </c>
      <c r="E71" s="193">
        <v>321.69</v>
      </c>
      <c r="F71" s="193">
        <v>19.02</v>
      </c>
      <c r="G71" s="292">
        <f t="shared" si="52"/>
        <v>340.71</v>
      </c>
      <c r="H71" s="193">
        <v>260.26</v>
      </c>
      <c r="I71" s="193">
        <v>7.93</v>
      </c>
      <c r="J71" s="293">
        <f t="shared" si="53"/>
        <v>1685.5900000000001</v>
      </c>
      <c r="K71" s="193">
        <v>54.24</v>
      </c>
      <c r="L71" s="193">
        <v>71.33</v>
      </c>
      <c r="M71" s="193">
        <v>588.35</v>
      </c>
      <c r="N71" s="193">
        <f t="shared" si="51"/>
        <v>713.92000000000007</v>
      </c>
      <c r="O71" s="294">
        <f t="shared" si="54"/>
        <v>2399.5100000000002</v>
      </c>
      <c r="P71" s="7"/>
      <c r="Q71" s="7"/>
      <c r="R71" s="9"/>
      <c r="S71" s="9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ht="15.75" thickBot="1" x14ac:dyDescent="0.3">
      <c r="A72" s="285"/>
      <c r="B72" s="286"/>
      <c r="C72" s="286">
        <f>SUM(C69:C71)</f>
        <v>1775.2</v>
      </c>
      <c r="D72" s="286">
        <f>SUM(D69:D71)</f>
        <v>567.27</v>
      </c>
      <c r="E72" s="286"/>
      <c r="F72" s="286"/>
      <c r="G72" s="288">
        <f>SUM(G69:G71)</f>
        <v>1099.73</v>
      </c>
      <c r="H72" s="286">
        <f>SUM(H69:H71)</f>
        <v>780.78</v>
      </c>
      <c r="I72" s="286">
        <f>SUM(I69:I71)</f>
        <v>26.91</v>
      </c>
      <c r="J72" s="289">
        <f t="shared" si="53"/>
        <v>4249.8900000000003</v>
      </c>
      <c r="K72" s="286">
        <f>SUM(K69:K71)</f>
        <v>163.13</v>
      </c>
      <c r="L72" s="286">
        <f>SUM(L69:L71)</f>
        <v>101.45</v>
      </c>
      <c r="M72" s="286">
        <f>SUM(M69:M71)</f>
        <v>1765.0500000000002</v>
      </c>
      <c r="N72" s="295">
        <f t="shared" si="51"/>
        <v>2029.63</v>
      </c>
      <c r="O72" s="291">
        <f t="shared" si="54"/>
        <v>6279.52</v>
      </c>
      <c r="P72" s="7"/>
      <c r="Q72" s="7"/>
      <c r="R72" s="9"/>
      <c r="S72" s="9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:30" x14ac:dyDescent="0.25">
      <c r="A73" s="193" t="s">
        <v>34</v>
      </c>
      <c r="B73" s="193">
        <v>18</v>
      </c>
      <c r="C73" s="193">
        <v>876.4</v>
      </c>
      <c r="D73" s="193">
        <v>58</v>
      </c>
      <c r="E73" s="193">
        <v>197.6</v>
      </c>
      <c r="F73" s="193">
        <v>79.38</v>
      </c>
      <c r="G73" s="292">
        <f t="shared" si="52"/>
        <v>276.98</v>
      </c>
      <c r="H73" s="193">
        <v>42.81</v>
      </c>
      <c r="I73" s="193">
        <v>8.73</v>
      </c>
      <c r="J73" s="293">
        <f t="shared" si="53"/>
        <v>1262.92</v>
      </c>
      <c r="K73" s="193">
        <v>54.68</v>
      </c>
      <c r="L73" s="193">
        <v>29.74</v>
      </c>
      <c r="M73" s="193">
        <v>580.92999999999995</v>
      </c>
      <c r="N73" s="193">
        <f t="shared" si="51"/>
        <v>665.34999999999991</v>
      </c>
      <c r="O73" s="294">
        <f t="shared" si="54"/>
        <v>1928.27</v>
      </c>
      <c r="P73" s="7"/>
      <c r="Q73" s="7"/>
      <c r="R73" s="9"/>
      <c r="S73" s="9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x14ac:dyDescent="0.25">
      <c r="A74" s="161" t="s">
        <v>35</v>
      </c>
      <c r="B74" s="161"/>
      <c r="C74" s="161">
        <v>0</v>
      </c>
      <c r="D74" s="161">
        <v>162.4</v>
      </c>
      <c r="E74" s="161">
        <v>323.27</v>
      </c>
      <c r="F74" s="161">
        <v>34.81</v>
      </c>
      <c r="G74" s="283">
        <f t="shared" si="52"/>
        <v>358.08</v>
      </c>
      <c r="H74" s="161">
        <v>61.16</v>
      </c>
      <c r="I74" s="161">
        <v>10.02</v>
      </c>
      <c r="J74" s="2">
        <f t="shared" si="53"/>
        <v>591.66</v>
      </c>
      <c r="K74" s="161">
        <v>54.21</v>
      </c>
      <c r="L74" s="161">
        <v>0</v>
      </c>
      <c r="M74" s="193">
        <v>580.92999999999995</v>
      </c>
      <c r="N74" s="161">
        <f t="shared" si="51"/>
        <v>635.14</v>
      </c>
      <c r="O74" s="167">
        <f t="shared" si="54"/>
        <v>1226.8</v>
      </c>
      <c r="P74" s="7"/>
      <c r="Q74" s="7"/>
      <c r="R74" s="9"/>
      <c r="S74" s="9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0" ht="15.75" thickBot="1" x14ac:dyDescent="0.3">
      <c r="A75" s="210" t="s">
        <v>36</v>
      </c>
      <c r="B75" s="210"/>
      <c r="C75" s="193">
        <v>876.4</v>
      </c>
      <c r="D75" s="193">
        <v>84.1</v>
      </c>
      <c r="E75" s="193">
        <v>236.33</v>
      </c>
      <c r="F75" s="193">
        <v>18.78</v>
      </c>
      <c r="G75" s="292">
        <f t="shared" ref="G75" si="55">E75+F75</f>
        <v>255.11</v>
      </c>
      <c r="H75" s="193">
        <v>62.03</v>
      </c>
      <c r="I75" s="193">
        <v>7.83</v>
      </c>
      <c r="J75" s="293">
        <f t="shared" ref="J75" si="56">C75+D75+G75+H75+I75</f>
        <v>1285.47</v>
      </c>
      <c r="K75" s="193">
        <v>54.24</v>
      </c>
      <c r="L75" s="193">
        <v>70.430000000000007</v>
      </c>
      <c r="M75" s="193">
        <v>580.92999999999995</v>
      </c>
      <c r="N75" s="193">
        <f t="shared" si="51"/>
        <v>705.59999999999991</v>
      </c>
      <c r="O75" s="294">
        <f t="shared" ref="O75" si="57">J75+N75</f>
        <v>1991.07</v>
      </c>
      <c r="P75" s="7"/>
      <c r="Q75" s="7"/>
      <c r="R75" s="9"/>
      <c r="S75" s="9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ht="15.75" thickBot="1" x14ac:dyDescent="0.3">
      <c r="A76" s="285"/>
      <c r="B76" s="286"/>
      <c r="C76" s="286">
        <f>SUM(C73:C75)</f>
        <v>1752.8</v>
      </c>
      <c r="D76" s="286">
        <f>SUM(D73:D75)</f>
        <v>304.5</v>
      </c>
      <c r="E76" s="286"/>
      <c r="F76" s="286"/>
      <c r="G76" s="288">
        <f>SUM(G73:G75)</f>
        <v>890.17</v>
      </c>
      <c r="H76" s="286">
        <f>SUM(H73:H75)</f>
        <v>166</v>
      </c>
      <c r="I76" s="286">
        <f>SUM(I73:I75)</f>
        <v>26.58</v>
      </c>
      <c r="J76" s="289">
        <f t="shared" si="53"/>
        <v>3140.05</v>
      </c>
      <c r="K76" s="286">
        <f>SUM(K73:K75)</f>
        <v>163.13</v>
      </c>
      <c r="L76" s="286">
        <f>SUM(L73:L75)</f>
        <v>100.17</v>
      </c>
      <c r="M76" s="286">
        <f>SUM(M73:M75)</f>
        <v>1742.79</v>
      </c>
      <c r="N76" s="295">
        <f>SUM(N73:N75)</f>
        <v>2006.0899999999997</v>
      </c>
      <c r="O76" s="307">
        <f t="shared" si="54"/>
        <v>5146.1399999999994</v>
      </c>
      <c r="P76" s="7"/>
      <c r="Q76" s="7"/>
      <c r="R76" s="7"/>
      <c r="S76" s="7"/>
    </row>
    <row r="77" spans="1:30" x14ac:dyDescent="0.25">
      <c r="A77" s="193" t="s">
        <v>34</v>
      </c>
      <c r="B77" s="193">
        <v>19</v>
      </c>
      <c r="C77" s="193">
        <v>994</v>
      </c>
      <c r="D77" s="193">
        <v>40.6</v>
      </c>
      <c r="E77" s="193">
        <v>90.9</v>
      </c>
      <c r="F77" s="193">
        <v>90.03</v>
      </c>
      <c r="G77" s="292">
        <f t="shared" si="52"/>
        <v>180.93</v>
      </c>
      <c r="H77" s="193">
        <v>260.26</v>
      </c>
      <c r="I77" s="193">
        <v>9.9</v>
      </c>
      <c r="J77" s="293">
        <f>C77+D77+E77+F77+H77+I77</f>
        <v>1485.69</v>
      </c>
      <c r="K77" s="193">
        <v>54.68</v>
      </c>
      <c r="L77" s="193">
        <v>33.729999999999997</v>
      </c>
      <c r="M77" s="193">
        <v>658.88</v>
      </c>
      <c r="N77" s="193">
        <f>SUM(K77:M77)</f>
        <v>747.29</v>
      </c>
      <c r="O77" s="294">
        <f t="shared" si="54"/>
        <v>2232.98</v>
      </c>
      <c r="P77" s="7"/>
      <c r="Q77" s="7"/>
      <c r="R77" s="7"/>
      <c r="S77" s="7"/>
    </row>
    <row r="78" spans="1:30" x14ac:dyDescent="0.25">
      <c r="A78" s="161" t="s">
        <v>35</v>
      </c>
      <c r="B78" s="161"/>
      <c r="C78" s="161">
        <v>0</v>
      </c>
      <c r="D78" s="161">
        <v>331.53</v>
      </c>
      <c r="E78" s="161">
        <v>324.45999999999998</v>
      </c>
      <c r="F78" s="161">
        <v>39.479999999999997</v>
      </c>
      <c r="G78" s="283">
        <f t="shared" si="52"/>
        <v>363.94</v>
      </c>
      <c r="H78" s="161">
        <v>260.26</v>
      </c>
      <c r="I78" s="161">
        <v>11.36</v>
      </c>
      <c r="J78" s="2">
        <f t="shared" si="53"/>
        <v>967.09</v>
      </c>
      <c r="K78" s="161">
        <v>54.21</v>
      </c>
      <c r="L78" s="161">
        <v>0</v>
      </c>
      <c r="M78" s="193">
        <v>658.88</v>
      </c>
      <c r="N78" s="161">
        <f>SUM(K78:M78)</f>
        <v>713.09</v>
      </c>
      <c r="O78" s="167">
        <f t="shared" si="54"/>
        <v>1680.18</v>
      </c>
      <c r="P78" s="7"/>
      <c r="Q78" s="7"/>
      <c r="R78" s="7"/>
      <c r="S78" s="7"/>
    </row>
    <row r="79" spans="1:30" ht="15.75" thickBot="1" x14ac:dyDescent="0.3">
      <c r="A79" s="210" t="s">
        <v>36</v>
      </c>
      <c r="B79" s="210"/>
      <c r="C79" s="193">
        <v>994</v>
      </c>
      <c r="D79" s="193">
        <v>162.4</v>
      </c>
      <c r="E79" s="193">
        <v>181</v>
      </c>
      <c r="F79" s="193">
        <v>21.3</v>
      </c>
      <c r="G79" s="292">
        <f t="shared" ref="G79" si="58">E79+F79</f>
        <v>202.3</v>
      </c>
      <c r="H79" s="193">
        <v>260.26</v>
      </c>
      <c r="I79" s="193">
        <v>8.8800000000000008</v>
      </c>
      <c r="J79" s="293">
        <f>C79+D79+E79+F79+H79+I79</f>
        <v>1627.8400000000001</v>
      </c>
      <c r="K79" s="193">
        <v>54.24</v>
      </c>
      <c r="L79" s="193">
        <v>79.88</v>
      </c>
      <c r="M79" s="193">
        <v>658.88</v>
      </c>
      <c r="N79" s="193">
        <f>SUM(K79:M79)</f>
        <v>793</v>
      </c>
      <c r="O79" s="294">
        <f t="shared" ref="O79" si="59">J79+N79</f>
        <v>2420.84</v>
      </c>
      <c r="P79" s="7"/>
      <c r="Q79" s="7"/>
      <c r="R79" s="7"/>
      <c r="S79" s="7"/>
    </row>
    <row r="80" spans="1:30" ht="15.75" thickBot="1" x14ac:dyDescent="0.3">
      <c r="A80" s="285"/>
      <c r="B80" s="286"/>
      <c r="C80" s="286">
        <f>SUM(C77:C79)</f>
        <v>1988</v>
      </c>
      <c r="D80" s="286">
        <f>SUM(D77:D79)</f>
        <v>534.53</v>
      </c>
      <c r="E80" s="286"/>
      <c r="F80" s="286"/>
      <c r="G80" s="288">
        <f>SUM(G77:G79)</f>
        <v>747.17000000000007</v>
      </c>
      <c r="H80" s="286">
        <f>SUM(H77:H79)</f>
        <v>780.78</v>
      </c>
      <c r="I80" s="286">
        <f>SUM(I77:I79)</f>
        <v>30.14</v>
      </c>
      <c r="J80" s="289">
        <f t="shared" si="53"/>
        <v>4080.6199999999994</v>
      </c>
      <c r="K80" s="286">
        <f>SUM(K77:K79)</f>
        <v>163.13</v>
      </c>
      <c r="L80" s="286">
        <f>SUM(L77:L79)</f>
        <v>113.60999999999999</v>
      </c>
      <c r="M80" s="286">
        <f>SUM(M77:M79)</f>
        <v>1976.6399999999999</v>
      </c>
      <c r="N80" s="295">
        <f>SUM(N77:N79)</f>
        <v>2253.38</v>
      </c>
      <c r="O80" s="291">
        <f t="shared" si="54"/>
        <v>6334</v>
      </c>
      <c r="P80" s="7"/>
      <c r="Q80" s="7"/>
      <c r="R80" s="7"/>
      <c r="S80" s="7"/>
    </row>
    <row r="81" spans="1:19" x14ac:dyDescent="0.25">
      <c r="A81" s="193" t="s">
        <v>34</v>
      </c>
      <c r="B81" s="193">
        <v>20</v>
      </c>
      <c r="C81" s="193">
        <v>1324.4</v>
      </c>
      <c r="D81" s="193">
        <v>0</v>
      </c>
      <c r="E81" s="193">
        <v>40.31</v>
      </c>
      <c r="F81" s="193">
        <v>119.05</v>
      </c>
      <c r="G81" s="292">
        <f t="shared" si="52"/>
        <v>159.36000000000001</v>
      </c>
      <c r="H81" s="193">
        <v>0</v>
      </c>
      <c r="I81" s="193">
        <v>13.19</v>
      </c>
      <c r="J81" s="293">
        <f t="shared" si="53"/>
        <v>1496.9500000000003</v>
      </c>
      <c r="K81" s="193">
        <v>164.04</v>
      </c>
      <c r="L81" s="193">
        <v>44.94</v>
      </c>
      <c r="M81" s="305">
        <v>877.89</v>
      </c>
      <c r="N81" s="193">
        <f>SUM(K81:M81)</f>
        <v>1086.8699999999999</v>
      </c>
      <c r="O81" s="294">
        <f t="shared" si="54"/>
        <v>2583.8200000000002</v>
      </c>
      <c r="P81" s="7"/>
      <c r="Q81" s="7"/>
      <c r="R81" s="7"/>
      <c r="S81" s="7"/>
    </row>
    <row r="82" spans="1:19" x14ac:dyDescent="0.25">
      <c r="A82" s="161" t="s">
        <v>35</v>
      </c>
      <c r="B82" s="161"/>
      <c r="C82" s="161">
        <v>0</v>
      </c>
      <c r="D82" s="161">
        <v>236.06</v>
      </c>
      <c r="E82" s="161">
        <v>160.85</v>
      </c>
      <c r="F82" s="161">
        <v>52.6</v>
      </c>
      <c r="G82" s="283">
        <f t="shared" si="52"/>
        <v>213.45</v>
      </c>
      <c r="H82" s="161">
        <v>0</v>
      </c>
      <c r="I82" s="161">
        <v>15.14</v>
      </c>
      <c r="J82" s="2">
        <f>C82+D82+G82+H82+I82</f>
        <v>464.65</v>
      </c>
      <c r="K82" s="161">
        <v>162.63</v>
      </c>
      <c r="L82" s="161">
        <v>0</v>
      </c>
      <c r="M82" s="305">
        <v>877.89</v>
      </c>
      <c r="N82" s="161">
        <f>SUM(K82:M82)</f>
        <v>1040.52</v>
      </c>
      <c r="O82" s="167">
        <f t="shared" si="54"/>
        <v>1505.17</v>
      </c>
      <c r="P82" s="7"/>
      <c r="Q82" s="7"/>
      <c r="R82" s="7"/>
      <c r="S82" s="7"/>
    </row>
    <row r="83" spans="1:19" ht="15.75" thickBot="1" x14ac:dyDescent="0.3">
      <c r="A83" s="210" t="s">
        <v>36</v>
      </c>
      <c r="B83" s="210"/>
      <c r="C83" s="193">
        <v>1324.4</v>
      </c>
      <c r="D83" s="193">
        <v>123.54</v>
      </c>
      <c r="E83" s="193">
        <v>150.97</v>
      </c>
      <c r="F83" s="193">
        <v>28.38</v>
      </c>
      <c r="G83" s="292">
        <f t="shared" ref="G83" si="60">E83+F83</f>
        <v>179.35</v>
      </c>
      <c r="H83" s="193">
        <v>0</v>
      </c>
      <c r="I83" s="193">
        <v>11.83</v>
      </c>
      <c r="J83" s="293">
        <f t="shared" ref="J83" si="61">C83+D83+G83+H83+I83</f>
        <v>1639.12</v>
      </c>
      <c r="K83" s="193">
        <v>108.48</v>
      </c>
      <c r="L83" s="193">
        <v>106.43</v>
      </c>
      <c r="M83" s="305">
        <v>877.89</v>
      </c>
      <c r="N83" s="193">
        <f>SUM(K83:M83)</f>
        <v>1092.8</v>
      </c>
      <c r="O83" s="294">
        <f t="shared" ref="O83" si="62">J83+N83</f>
        <v>2731.92</v>
      </c>
      <c r="P83" s="7"/>
      <c r="Q83" s="7"/>
      <c r="R83" s="7"/>
      <c r="S83" s="7"/>
    </row>
    <row r="84" spans="1:19" ht="15.75" thickBot="1" x14ac:dyDescent="0.3">
      <c r="A84" s="285"/>
      <c r="B84" s="286"/>
      <c r="C84" s="286">
        <f>SUM(C81:C83)</f>
        <v>2648.8</v>
      </c>
      <c r="D84" s="286">
        <f>SUM(D81:D83)</f>
        <v>359.6</v>
      </c>
      <c r="E84" s="286"/>
      <c r="F84" s="286"/>
      <c r="G84" s="288">
        <f>SUM(G81:G83)</f>
        <v>552.16</v>
      </c>
      <c r="H84" s="286">
        <f>SUM(H81:H83)</f>
        <v>0</v>
      </c>
      <c r="I84" s="295">
        <f>SUM(I81:I83)</f>
        <v>40.159999999999997</v>
      </c>
      <c r="J84" s="299">
        <f>C84+D84+G84+H84+I84</f>
        <v>3600.72</v>
      </c>
      <c r="K84" s="300">
        <f>SUM(K81:K83)</f>
        <v>435.15</v>
      </c>
      <c r="L84" s="286">
        <f>SUM(L81:L83)</f>
        <v>151.37</v>
      </c>
      <c r="M84" s="286">
        <f>SUM(M81:M83)</f>
        <v>2633.67</v>
      </c>
      <c r="N84" s="295">
        <f>SUM(N81:N83)</f>
        <v>3220.1899999999996</v>
      </c>
      <c r="O84" s="291">
        <f t="shared" si="54"/>
        <v>6820.91</v>
      </c>
      <c r="P84" s="308"/>
      <c r="Q84" s="309"/>
      <c r="R84" s="309"/>
      <c r="S84" s="8"/>
    </row>
    <row r="85" spans="1:19" x14ac:dyDescent="0.25">
      <c r="A85" s="193" t="s">
        <v>34</v>
      </c>
      <c r="B85" s="193">
        <v>21</v>
      </c>
      <c r="C85" s="193">
        <v>1296.4000000000001</v>
      </c>
      <c r="D85" s="193">
        <v>0</v>
      </c>
      <c r="E85" s="193">
        <v>0</v>
      </c>
      <c r="F85" s="193">
        <v>117.42</v>
      </c>
      <c r="G85" s="292">
        <f t="shared" si="52"/>
        <v>117.42</v>
      </c>
      <c r="H85" s="193">
        <v>0</v>
      </c>
      <c r="I85" s="193">
        <v>12.91</v>
      </c>
      <c r="J85" s="293">
        <f>C85+D85+G85+H85+I85</f>
        <v>1426.7300000000002</v>
      </c>
      <c r="K85" s="294">
        <v>0</v>
      </c>
      <c r="L85" s="294">
        <v>43.99</v>
      </c>
      <c r="M85" s="294">
        <v>859.33</v>
      </c>
      <c r="N85" s="294">
        <f>SUM(K85:M85)</f>
        <v>903.32</v>
      </c>
      <c r="O85" s="294">
        <f>J85+N85</f>
        <v>2330.0500000000002</v>
      </c>
      <c r="P85" s="7"/>
      <c r="Q85" s="7"/>
      <c r="R85" s="7"/>
      <c r="S85" s="7"/>
    </row>
    <row r="86" spans="1:19" x14ac:dyDescent="0.25">
      <c r="A86" s="161" t="s">
        <v>35</v>
      </c>
      <c r="B86" s="161"/>
      <c r="C86" s="161">
        <v>0</v>
      </c>
      <c r="D86" s="161">
        <v>0</v>
      </c>
      <c r="E86" s="193">
        <v>0</v>
      </c>
      <c r="F86" s="161">
        <v>51.49</v>
      </c>
      <c r="G86" s="283">
        <v>51.49</v>
      </c>
      <c r="H86" s="161">
        <v>0</v>
      </c>
      <c r="I86" s="161">
        <v>14.82</v>
      </c>
      <c r="J86" s="2">
        <f t="shared" ref="J86:J146" si="63">C86+D86+G86+H86+I86</f>
        <v>66.31</v>
      </c>
      <c r="K86" s="294">
        <v>0</v>
      </c>
      <c r="L86" s="161">
        <v>0</v>
      </c>
      <c r="M86" s="294">
        <v>859.33</v>
      </c>
      <c r="N86" s="294">
        <f t="shared" ref="N86:N95" si="64">SUM(K86:M86)</f>
        <v>859.33</v>
      </c>
      <c r="O86" s="294">
        <f t="shared" ref="O86:O91" si="65">J86+N86</f>
        <v>925.6400000000001</v>
      </c>
      <c r="P86" s="7"/>
      <c r="Q86" s="7"/>
      <c r="R86" s="7"/>
      <c r="S86" s="7"/>
    </row>
    <row r="87" spans="1:19" ht="15.75" thickBot="1" x14ac:dyDescent="0.3">
      <c r="A87" s="210" t="s">
        <v>36</v>
      </c>
      <c r="B87" s="210"/>
      <c r="C87" s="210">
        <v>1296.4000000000001</v>
      </c>
      <c r="D87" s="161">
        <v>0</v>
      </c>
      <c r="E87" s="193">
        <v>0</v>
      </c>
      <c r="F87" s="210">
        <v>27.78</v>
      </c>
      <c r="G87" s="301">
        <f t="shared" si="52"/>
        <v>27.78</v>
      </c>
      <c r="H87" s="210">
        <v>0</v>
      </c>
      <c r="I87" s="210">
        <v>11.58</v>
      </c>
      <c r="J87" s="302">
        <f t="shared" si="63"/>
        <v>1335.76</v>
      </c>
      <c r="K87" s="310">
        <v>0</v>
      </c>
      <c r="L87" s="210">
        <v>104.18</v>
      </c>
      <c r="M87" s="294">
        <v>859.33</v>
      </c>
      <c r="N87" s="310">
        <f t="shared" si="64"/>
        <v>963.51</v>
      </c>
      <c r="O87" s="310">
        <f t="shared" si="65"/>
        <v>2299.27</v>
      </c>
      <c r="P87" s="7"/>
      <c r="Q87" s="7"/>
      <c r="R87" s="7"/>
      <c r="S87" s="7"/>
    </row>
    <row r="88" spans="1:19" ht="15.75" thickBot="1" x14ac:dyDescent="0.3">
      <c r="A88" s="285"/>
      <c r="B88" s="286"/>
      <c r="C88" s="286">
        <f>SUM(C85:C87)</f>
        <v>2592.8000000000002</v>
      </c>
      <c r="D88" s="286">
        <f>SUM(D85:D87)</f>
        <v>0</v>
      </c>
      <c r="E88" s="286"/>
      <c r="F88" s="286"/>
      <c r="G88" s="288">
        <f>SUM(G85:G87)</f>
        <v>196.69</v>
      </c>
      <c r="H88" s="286">
        <f>SUM(H85:H87)</f>
        <v>0</v>
      </c>
      <c r="I88" s="295">
        <f>SUM(I85:I87)</f>
        <v>39.31</v>
      </c>
      <c r="J88" s="299">
        <f t="shared" si="63"/>
        <v>2828.8</v>
      </c>
      <c r="K88" s="291">
        <v>0</v>
      </c>
      <c r="L88" s="311">
        <f>SUM(L85:L87)</f>
        <v>148.17000000000002</v>
      </c>
      <c r="M88" s="290">
        <f>SUM(M85:M87)</f>
        <v>2577.9900000000002</v>
      </c>
      <c r="N88" s="312">
        <f t="shared" si="64"/>
        <v>2726.1600000000003</v>
      </c>
      <c r="O88" s="313">
        <f>SUM(O85:O87)</f>
        <v>5554.9600000000009</v>
      </c>
      <c r="P88" s="7"/>
      <c r="Q88" s="7"/>
      <c r="R88" s="7"/>
      <c r="S88" s="7"/>
    </row>
    <row r="89" spans="1:19" ht="15.75" thickBot="1" x14ac:dyDescent="0.3">
      <c r="A89" s="193" t="s">
        <v>34</v>
      </c>
      <c r="B89" s="193">
        <v>22</v>
      </c>
      <c r="C89" s="193">
        <v>845.6</v>
      </c>
      <c r="D89" s="193">
        <v>1017.26</v>
      </c>
      <c r="E89" s="193">
        <v>2412.58</v>
      </c>
      <c r="F89" s="193">
        <v>76.59</v>
      </c>
      <c r="G89" s="292">
        <f t="shared" si="52"/>
        <v>2489.17</v>
      </c>
      <c r="H89" s="193">
        <v>780.78</v>
      </c>
      <c r="I89" s="193">
        <v>8.42</v>
      </c>
      <c r="J89" s="293">
        <f t="shared" si="63"/>
        <v>5141.2300000000005</v>
      </c>
      <c r="K89" s="193">
        <v>164.04</v>
      </c>
      <c r="L89" s="193">
        <v>28.69</v>
      </c>
      <c r="M89" s="193">
        <v>560.51</v>
      </c>
      <c r="N89" s="312">
        <f t="shared" si="64"/>
        <v>753.24</v>
      </c>
      <c r="O89" s="314">
        <f t="shared" si="65"/>
        <v>5894.47</v>
      </c>
      <c r="P89" s="7"/>
      <c r="Q89" s="7"/>
      <c r="R89" s="7"/>
      <c r="S89" s="7"/>
    </row>
    <row r="90" spans="1:19" ht="15.75" thickBot="1" x14ac:dyDescent="0.3">
      <c r="A90" s="161" t="s">
        <v>35</v>
      </c>
      <c r="B90" s="161"/>
      <c r="C90" s="193">
        <v>0</v>
      </c>
      <c r="D90" s="161">
        <v>342.78</v>
      </c>
      <c r="E90" s="161">
        <v>713.45</v>
      </c>
      <c r="F90" s="161">
        <v>33.58</v>
      </c>
      <c r="G90" s="283">
        <f t="shared" si="52"/>
        <v>747.03000000000009</v>
      </c>
      <c r="H90" s="161">
        <v>780.78</v>
      </c>
      <c r="I90" s="161">
        <v>9.66</v>
      </c>
      <c r="J90" s="2">
        <f t="shared" si="63"/>
        <v>1880.25</v>
      </c>
      <c r="K90" s="161">
        <v>162.63</v>
      </c>
      <c r="L90" s="161">
        <v>0</v>
      </c>
      <c r="M90" s="193">
        <v>560.51</v>
      </c>
      <c r="N90" s="312">
        <f t="shared" si="64"/>
        <v>723.14</v>
      </c>
      <c r="O90" s="314">
        <f t="shared" si="65"/>
        <v>2603.39</v>
      </c>
      <c r="P90" s="7"/>
      <c r="Q90" s="7"/>
      <c r="R90" s="7"/>
      <c r="S90" s="7"/>
    </row>
    <row r="91" spans="1:19" ht="15.75" thickBot="1" x14ac:dyDescent="0.3">
      <c r="A91" s="210" t="s">
        <v>36</v>
      </c>
      <c r="B91" s="210"/>
      <c r="C91" s="303">
        <v>845.6</v>
      </c>
      <c r="D91" s="210">
        <v>60.78</v>
      </c>
      <c r="E91" s="210">
        <v>213.29</v>
      </c>
      <c r="F91" s="210">
        <v>18.12</v>
      </c>
      <c r="G91" s="301">
        <f t="shared" si="52"/>
        <v>231.41</v>
      </c>
      <c r="H91" s="210">
        <v>260.26</v>
      </c>
      <c r="I91" s="210">
        <v>7.55</v>
      </c>
      <c r="J91" s="302">
        <f t="shared" si="63"/>
        <v>1405.6</v>
      </c>
      <c r="K91" s="210">
        <v>54.21</v>
      </c>
      <c r="L91" s="210">
        <v>67.95</v>
      </c>
      <c r="M91" s="193">
        <v>560.51</v>
      </c>
      <c r="N91" s="312">
        <f t="shared" si="64"/>
        <v>682.67</v>
      </c>
      <c r="O91" s="314">
        <f t="shared" si="65"/>
        <v>2088.27</v>
      </c>
      <c r="P91" s="7"/>
      <c r="Q91" s="7"/>
      <c r="R91" s="7"/>
      <c r="S91" s="7"/>
    </row>
    <row r="92" spans="1:19" ht="15.75" thickBot="1" x14ac:dyDescent="0.3">
      <c r="A92" s="285"/>
      <c r="B92" s="295"/>
      <c r="C92" s="315">
        <v>845.6</v>
      </c>
      <c r="D92" s="300">
        <f>SUM(D89:D91)</f>
        <v>1420.82</v>
      </c>
      <c r="E92" s="286"/>
      <c r="F92" s="286"/>
      <c r="G92" s="288">
        <f>SUM(G89:G91)</f>
        <v>3467.61</v>
      </c>
      <c r="H92" s="286">
        <f>SUM(H89:H91)</f>
        <v>1821.82</v>
      </c>
      <c r="I92" s="295">
        <f>SUM(I89:I91)</f>
        <v>25.63</v>
      </c>
      <c r="J92" s="299">
        <f t="shared" si="63"/>
        <v>7581.4800000000005</v>
      </c>
      <c r="K92" s="300">
        <f>SUM(K89:K91)</f>
        <v>380.87999999999994</v>
      </c>
      <c r="L92" s="286">
        <f>SUM(L89:L91)</f>
        <v>96.64</v>
      </c>
      <c r="M92" s="286">
        <f>SUM(M89:M91)</f>
        <v>1681.53</v>
      </c>
      <c r="N92" s="312">
        <f t="shared" si="64"/>
        <v>2159.0499999999997</v>
      </c>
      <c r="O92" s="313">
        <f>SUM(O89:O91)</f>
        <v>10586.130000000001</v>
      </c>
      <c r="P92" s="7"/>
      <c r="Q92" s="7"/>
      <c r="R92" s="7"/>
      <c r="S92" s="7"/>
    </row>
    <row r="93" spans="1:19" ht="15.75" thickBot="1" x14ac:dyDescent="0.3">
      <c r="A93" s="193" t="s">
        <v>34</v>
      </c>
      <c r="B93" s="193">
        <v>23</v>
      </c>
      <c r="C93" s="193">
        <v>1282.4000000000001</v>
      </c>
      <c r="D93" s="193">
        <v>167.62</v>
      </c>
      <c r="E93" s="193">
        <v>216.73</v>
      </c>
      <c r="F93" s="193">
        <v>116.15</v>
      </c>
      <c r="G93" s="292">
        <f t="shared" si="52"/>
        <v>332.88</v>
      </c>
      <c r="H93" s="193">
        <v>520.52</v>
      </c>
      <c r="I93" s="193">
        <v>12.77</v>
      </c>
      <c r="J93" s="293">
        <f t="shared" si="63"/>
        <v>2316.19</v>
      </c>
      <c r="K93" s="193">
        <v>109.36</v>
      </c>
      <c r="L93" s="193">
        <v>43.51</v>
      </c>
      <c r="M93" s="193">
        <v>850.05</v>
      </c>
      <c r="N93" s="316">
        <f t="shared" si="64"/>
        <v>1002.92</v>
      </c>
      <c r="O93" s="314">
        <f>J93+N93</f>
        <v>3319.11</v>
      </c>
      <c r="P93" s="7"/>
      <c r="Q93" s="7"/>
      <c r="R93" s="7"/>
      <c r="S93" s="7"/>
    </row>
    <row r="94" spans="1:19" ht="15.75" thickBot="1" x14ac:dyDescent="0.3">
      <c r="A94" s="161" t="s">
        <v>35</v>
      </c>
      <c r="B94" s="161"/>
      <c r="C94" s="161">
        <v>0</v>
      </c>
      <c r="D94" s="161">
        <v>216.34</v>
      </c>
      <c r="E94" s="161">
        <v>245.42</v>
      </c>
      <c r="F94" s="161">
        <v>50.93</v>
      </c>
      <c r="G94" s="283">
        <f t="shared" si="52"/>
        <v>296.34999999999997</v>
      </c>
      <c r="H94" s="161">
        <v>520.52</v>
      </c>
      <c r="I94" s="161">
        <v>14.66</v>
      </c>
      <c r="J94" s="2">
        <f>D94+G94+H94+I94</f>
        <v>1047.8700000000001</v>
      </c>
      <c r="K94" s="161">
        <v>108.42</v>
      </c>
      <c r="L94" s="161">
        <v>0</v>
      </c>
      <c r="M94" s="193">
        <v>850.05</v>
      </c>
      <c r="N94" s="316">
        <f t="shared" si="64"/>
        <v>958.46999999999991</v>
      </c>
      <c r="O94" s="314">
        <f>J94+N94</f>
        <v>2006.3400000000001</v>
      </c>
      <c r="P94" s="7"/>
      <c r="Q94" s="7"/>
      <c r="R94" s="7"/>
      <c r="S94" s="7"/>
    </row>
    <row r="95" spans="1:19" ht="15.75" thickBot="1" x14ac:dyDescent="0.3">
      <c r="A95" s="210" t="s">
        <v>36</v>
      </c>
      <c r="B95" s="210"/>
      <c r="C95" s="210">
        <v>1282.4000000000001</v>
      </c>
      <c r="D95" s="210">
        <v>185.6</v>
      </c>
      <c r="E95" s="210">
        <v>233.17</v>
      </c>
      <c r="F95" s="210">
        <v>27.48</v>
      </c>
      <c r="G95" s="301">
        <f>SUM(E95:F95)</f>
        <v>260.64999999999998</v>
      </c>
      <c r="H95" s="210">
        <v>520.52</v>
      </c>
      <c r="I95" s="210">
        <v>11.45</v>
      </c>
      <c r="J95" s="302">
        <f t="shared" si="63"/>
        <v>2260.62</v>
      </c>
      <c r="K95" s="210">
        <v>108.42</v>
      </c>
      <c r="L95" s="210">
        <v>103.05</v>
      </c>
      <c r="M95" s="193">
        <v>850.05</v>
      </c>
      <c r="N95" s="316">
        <f t="shared" si="64"/>
        <v>1061.52</v>
      </c>
      <c r="O95" s="314">
        <f>J95+N95</f>
        <v>3322.14</v>
      </c>
      <c r="P95" s="7"/>
      <c r="Q95" s="7"/>
      <c r="R95" s="7"/>
      <c r="S95" s="7"/>
    </row>
    <row r="96" spans="1:19" ht="15.75" thickBot="1" x14ac:dyDescent="0.3">
      <c r="A96" s="285"/>
      <c r="B96" s="286"/>
      <c r="C96" s="286">
        <f>SUM(C93:C95)</f>
        <v>2564.8000000000002</v>
      </c>
      <c r="D96" s="286">
        <f>SUM(D93:D95)</f>
        <v>569.56000000000006</v>
      </c>
      <c r="E96" s="286"/>
      <c r="F96" s="286"/>
      <c r="G96" s="288">
        <f>SUM(G93:G95)</f>
        <v>889.88</v>
      </c>
      <c r="H96" s="286">
        <f>SUM(H93:H95)</f>
        <v>1561.56</v>
      </c>
      <c r="I96" s="295">
        <f>SUM(I93:I95)</f>
        <v>38.879999999999995</v>
      </c>
      <c r="J96" s="299">
        <f t="shared" si="63"/>
        <v>5624.68</v>
      </c>
      <c r="K96" s="300">
        <f>SUM(K93:K95)</f>
        <v>326.2</v>
      </c>
      <c r="L96" s="286">
        <f>SUM(L93:L95)</f>
        <v>146.56</v>
      </c>
      <c r="M96" s="286">
        <f>SUM(M93:M95)</f>
        <v>2550.1499999999996</v>
      </c>
      <c r="N96" s="287">
        <f>SUM(N93:N95)</f>
        <v>3022.91</v>
      </c>
      <c r="O96" s="313">
        <f>SUM(O93:O95)</f>
        <v>8647.59</v>
      </c>
      <c r="P96" s="7"/>
      <c r="Q96" s="7"/>
      <c r="R96" s="7"/>
      <c r="S96" s="7"/>
    </row>
    <row r="97" spans="1:19" x14ac:dyDescent="0.25">
      <c r="A97" s="193" t="s">
        <v>34</v>
      </c>
      <c r="B97" s="193">
        <v>24</v>
      </c>
      <c r="C97" s="193">
        <v>1296.4000000000001</v>
      </c>
      <c r="D97" s="193">
        <v>133.4</v>
      </c>
      <c r="E97" s="193">
        <v>225.26</v>
      </c>
      <c r="F97" s="193">
        <v>117.42</v>
      </c>
      <c r="G97" s="292">
        <f t="shared" si="52"/>
        <v>342.68</v>
      </c>
      <c r="H97" s="193">
        <v>520.52</v>
      </c>
      <c r="I97" s="193">
        <v>12.91</v>
      </c>
      <c r="J97" s="293">
        <f t="shared" si="63"/>
        <v>2305.91</v>
      </c>
      <c r="K97" s="193">
        <v>109.36</v>
      </c>
      <c r="L97" s="193">
        <v>43.99</v>
      </c>
      <c r="M97" s="193">
        <v>859.33</v>
      </c>
      <c r="N97" s="193">
        <f>SUM(K97:M97)</f>
        <v>1012.6800000000001</v>
      </c>
      <c r="O97" s="294">
        <f>J97+N97</f>
        <v>3318.59</v>
      </c>
      <c r="P97" s="7"/>
      <c r="Q97" s="7"/>
      <c r="R97" s="7"/>
      <c r="S97" s="7"/>
    </row>
    <row r="98" spans="1:19" x14ac:dyDescent="0.25">
      <c r="A98" s="161" t="s">
        <v>35</v>
      </c>
      <c r="B98" s="161"/>
      <c r="C98" s="193">
        <v>0</v>
      </c>
      <c r="D98" s="161">
        <v>240.53</v>
      </c>
      <c r="E98" s="161">
        <v>509.06</v>
      </c>
      <c r="F98" s="161">
        <v>51.49</v>
      </c>
      <c r="G98" s="283">
        <f t="shared" si="52"/>
        <v>560.54999999999995</v>
      </c>
      <c r="H98" s="161">
        <v>520.52</v>
      </c>
      <c r="I98" s="161">
        <v>14.82</v>
      </c>
      <c r="J98" s="2">
        <f t="shared" si="63"/>
        <v>1336.4199999999998</v>
      </c>
      <c r="K98" s="161">
        <v>108.42</v>
      </c>
      <c r="L98" s="161">
        <v>0</v>
      </c>
      <c r="M98" s="193">
        <v>859.33</v>
      </c>
      <c r="N98" s="161">
        <f>SUM(K98:M98)</f>
        <v>967.75</v>
      </c>
      <c r="O98" s="294">
        <f t="shared" ref="O98:O99" si="66">J98+N98</f>
        <v>2304.17</v>
      </c>
      <c r="P98" s="7"/>
      <c r="Q98" s="7"/>
      <c r="R98" s="7"/>
      <c r="S98" s="7"/>
    </row>
    <row r="99" spans="1:19" ht="15.75" thickBot="1" x14ac:dyDescent="0.3">
      <c r="A99" s="210" t="s">
        <v>36</v>
      </c>
      <c r="B99" s="210"/>
      <c r="C99" s="303">
        <v>1296.4000000000001</v>
      </c>
      <c r="D99" s="210">
        <v>364.18</v>
      </c>
      <c r="E99" s="210">
        <v>535.05999999999995</v>
      </c>
      <c r="F99" s="210">
        <v>27.78</v>
      </c>
      <c r="G99" s="301">
        <f t="shared" si="52"/>
        <v>562.83999999999992</v>
      </c>
      <c r="H99" s="210">
        <v>520.52</v>
      </c>
      <c r="I99" s="210">
        <v>11.58</v>
      </c>
      <c r="J99" s="302">
        <f t="shared" si="63"/>
        <v>2755.52</v>
      </c>
      <c r="K99" s="210">
        <v>108.42</v>
      </c>
      <c r="L99" s="210">
        <v>104.18</v>
      </c>
      <c r="M99" s="193">
        <v>859.33</v>
      </c>
      <c r="N99" s="161">
        <f>SUM(K99:M99)</f>
        <v>1071.93</v>
      </c>
      <c r="O99" s="310">
        <f t="shared" si="66"/>
        <v>3827.45</v>
      </c>
      <c r="P99" s="7"/>
      <c r="Q99" s="7"/>
      <c r="R99" s="7"/>
      <c r="S99" s="7"/>
    </row>
    <row r="100" spans="1:19" ht="15.75" thickBot="1" x14ac:dyDescent="0.3">
      <c r="A100" s="285"/>
      <c r="B100" s="295"/>
      <c r="C100" s="315">
        <f>SUM(C97:C99)</f>
        <v>2592.8000000000002</v>
      </c>
      <c r="D100" s="300">
        <f>SUM(D97:D99)</f>
        <v>738.11</v>
      </c>
      <c r="E100" s="286"/>
      <c r="F100" s="286"/>
      <c r="G100" s="288">
        <f>SUM(G97:G99)</f>
        <v>1466.07</v>
      </c>
      <c r="H100" s="286">
        <f>SUM(H97:H99)</f>
        <v>1561.56</v>
      </c>
      <c r="I100" s="295">
        <f>SUM(I97:I99)</f>
        <v>39.31</v>
      </c>
      <c r="J100" s="299">
        <f t="shared" si="63"/>
        <v>6397.8500000000013</v>
      </c>
      <c r="K100" s="300">
        <f>SUM(K97:K99)</f>
        <v>326.2</v>
      </c>
      <c r="L100" s="286">
        <f>SUM(L97:L99)</f>
        <v>148.17000000000002</v>
      </c>
      <c r="M100" s="286">
        <f>SUM(M97:M99)</f>
        <v>2577.9900000000002</v>
      </c>
      <c r="N100" s="295">
        <f>SUM(N97:N99)</f>
        <v>3052.36</v>
      </c>
      <c r="O100" s="291">
        <f>SUM(O97:O99)</f>
        <v>9450.2099999999991</v>
      </c>
      <c r="P100" s="7"/>
      <c r="Q100" s="7"/>
      <c r="R100" s="7"/>
      <c r="S100" s="7"/>
    </row>
    <row r="101" spans="1:19" x14ac:dyDescent="0.25">
      <c r="A101" s="193" t="s">
        <v>34</v>
      </c>
      <c r="B101" s="193">
        <v>25</v>
      </c>
      <c r="C101" s="193">
        <v>854</v>
      </c>
      <c r="D101" s="193">
        <v>160.6</v>
      </c>
      <c r="E101" s="193">
        <v>351.85</v>
      </c>
      <c r="F101" s="193">
        <v>77.349999999999994</v>
      </c>
      <c r="G101" s="292">
        <f t="shared" si="52"/>
        <v>429.20000000000005</v>
      </c>
      <c r="H101" s="193">
        <v>780.78</v>
      </c>
      <c r="I101" s="193">
        <v>8.5</v>
      </c>
      <c r="J101" s="293">
        <f t="shared" si="63"/>
        <v>2233.08</v>
      </c>
      <c r="K101" s="193">
        <v>164.04</v>
      </c>
      <c r="L101" s="193">
        <v>28.98</v>
      </c>
      <c r="M101" s="193">
        <v>566.08000000000004</v>
      </c>
      <c r="N101" s="193">
        <f>SUM(K101:M101)</f>
        <v>759.1</v>
      </c>
      <c r="O101" s="294">
        <f t="shared" ref="O101:O106" si="67">J101+N101</f>
        <v>2992.18</v>
      </c>
      <c r="P101" s="7"/>
      <c r="Q101" s="7"/>
      <c r="R101" s="7"/>
      <c r="S101" s="7"/>
    </row>
    <row r="102" spans="1:19" x14ac:dyDescent="0.25">
      <c r="A102" s="161" t="s">
        <v>35</v>
      </c>
      <c r="B102" s="161"/>
      <c r="C102" s="161">
        <v>0</v>
      </c>
      <c r="D102" s="161">
        <v>130.56</v>
      </c>
      <c r="E102" s="161">
        <v>309.68</v>
      </c>
      <c r="F102" s="161">
        <v>33.92</v>
      </c>
      <c r="G102" s="283">
        <f t="shared" si="52"/>
        <v>343.6</v>
      </c>
      <c r="H102" s="161">
        <v>780.78</v>
      </c>
      <c r="I102" s="161">
        <v>9.76</v>
      </c>
      <c r="J102" s="2">
        <f t="shared" si="63"/>
        <v>1264.7</v>
      </c>
      <c r="K102" s="161">
        <v>162.63</v>
      </c>
      <c r="L102" s="161">
        <v>0</v>
      </c>
      <c r="M102" s="193">
        <v>566.08000000000004</v>
      </c>
      <c r="N102" s="161">
        <f>SUM(K102:M102)</f>
        <v>728.71</v>
      </c>
      <c r="O102" s="167">
        <f t="shared" si="67"/>
        <v>1993.41</v>
      </c>
      <c r="P102" s="7"/>
      <c r="Q102" s="7"/>
      <c r="R102" s="7"/>
      <c r="S102" s="7"/>
    </row>
    <row r="103" spans="1:19" ht="15.75" thickBot="1" x14ac:dyDescent="0.3">
      <c r="A103" s="210" t="s">
        <v>36</v>
      </c>
      <c r="B103" s="210"/>
      <c r="C103" s="210">
        <v>854</v>
      </c>
      <c r="D103" s="210">
        <v>87.87</v>
      </c>
      <c r="E103" s="210">
        <v>292.61</v>
      </c>
      <c r="F103" s="210">
        <v>18.3</v>
      </c>
      <c r="G103" s="301">
        <f t="shared" si="52"/>
        <v>310.91000000000003</v>
      </c>
      <c r="H103" s="210">
        <v>780.78</v>
      </c>
      <c r="I103" s="210">
        <v>7.63</v>
      </c>
      <c r="J103" s="302">
        <f t="shared" si="63"/>
        <v>2041.19</v>
      </c>
      <c r="K103" s="210">
        <v>162.63</v>
      </c>
      <c r="L103" s="210">
        <v>68.63</v>
      </c>
      <c r="M103" s="193">
        <v>566.08000000000004</v>
      </c>
      <c r="N103" s="210">
        <f>SUM(K103:M103)</f>
        <v>797.34</v>
      </c>
      <c r="O103" s="304">
        <f t="shared" si="67"/>
        <v>2838.53</v>
      </c>
      <c r="P103" s="7"/>
      <c r="Q103" s="7"/>
      <c r="R103" s="7"/>
      <c r="S103" s="7"/>
    </row>
    <row r="104" spans="1:19" ht="15.75" thickBot="1" x14ac:dyDescent="0.3">
      <c r="A104" s="285"/>
      <c r="B104" s="286"/>
      <c r="C104" s="286">
        <f>SUM(C101:C103)</f>
        <v>1708</v>
      </c>
      <c r="D104" s="286">
        <f>SUM(D101:D103)</f>
        <v>379.03</v>
      </c>
      <c r="E104" s="286"/>
      <c r="F104" s="295"/>
      <c r="G104" s="317">
        <f>SUM(G101:G103)</f>
        <v>1083.71</v>
      </c>
      <c r="H104" s="318">
        <f>SUM(H101:H103)</f>
        <v>2342.34</v>
      </c>
      <c r="I104" s="319">
        <f>SUM(I101:I103)</f>
        <v>25.889999999999997</v>
      </c>
      <c r="J104" s="299">
        <f t="shared" si="63"/>
        <v>5538.97</v>
      </c>
      <c r="K104" s="300">
        <f>SUM(K101:K103)</f>
        <v>489.29999999999995</v>
      </c>
      <c r="L104" s="286">
        <f>SUM(L101:L103)</f>
        <v>97.61</v>
      </c>
      <c r="M104" s="286">
        <f>SUM(M101:M103)</f>
        <v>1698.2400000000002</v>
      </c>
      <c r="N104" s="286">
        <f>SUM(N101:N103)</f>
        <v>2285.15</v>
      </c>
      <c r="O104" s="318">
        <f t="shared" si="67"/>
        <v>7824.1200000000008</v>
      </c>
      <c r="P104" s="7"/>
      <c r="Q104" s="7"/>
      <c r="R104" s="7"/>
      <c r="S104" s="7"/>
    </row>
    <row r="105" spans="1:19" ht="15.75" thickBot="1" x14ac:dyDescent="0.3">
      <c r="A105" s="193" t="s">
        <v>34</v>
      </c>
      <c r="B105" s="193">
        <v>26</v>
      </c>
      <c r="C105" s="193">
        <v>1262.8</v>
      </c>
      <c r="D105" s="193">
        <v>113.22</v>
      </c>
      <c r="E105" s="193">
        <v>285.14</v>
      </c>
      <c r="F105" s="193">
        <v>114.37</v>
      </c>
      <c r="G105" s="320">
        <f t="shared" si="52"/>
        <v>399.51</v>
      </c>
      <c r="H105" s="193">
        <v>0</v>
      </c>
      <c r="I105" s="321">
        <v>12.57</v>
      </c>
      <c r="J105" s="322">
        <f t="shared" si="63"/>
        <v>1788.1</v>
      </c>
      <c r="K105" s="193">
        <v>164.04</v>
      </c>
      <c r="L105" s="193">
        <v>42.85</v>
      </c>
      <c r="M105" s="193">
        <v>837.06</v>
      </c>
      <c r="N105" s="193">
        <f>SUM(K105:M105)</f>
        <v>1043.9499999999998</v>
      </c>
      <c r="O105" s="323">
        <f t="shared" si="67"/>
        <v>2832.0499999999997</v>
      </c>
      <c r="P105" s="7"/>
      <c r="Q105" s="7"/>
      <c r="R105" s="7"/>
      <c r="S105" s="7"/>
    </row>
    <row r="106" spans="1:19" x14ac:dyDescent="0.25">
      <c r="A106" s="161" t="s">
        <v>35</v>
      </c>
      <c r="B106" s="161"/>
      <c r="C106" s="193">
        <v>0</v>
      </c>
      <c r="D106" s="161">
        <v>192.1</v>
      </c>
      <c r="E106" s="161">
        <v>413.73</v>
      </c>
      <c r="F106" s="161">
        <v>50.15</v>
      </c>
      <c r="G106" s="324">
        <f t="shared" si="52"/>
        <v>463.88</v>
      </c>
      <c r="H106" s="161">
        <v>0</v>
      </c>
      <c r="I106" s="325">
        <v>14.43</v>
      </c>
      <c r="J106" s="326">
        <f t="shared" si="63"/>
        <v>670.41</v>
      </c>
      <c r="K106" s="161">
        <v>162.63</v>
      </c>
      <c r="L106" s="161">
        <v>0</v>
      </c>
      <c r="M106" s="193">
        <v>837.06</v>
      </c>
      <c r="N106" s="193">
        <f>SUM(K106:M106)</f>
        <v>999.68999999999994</v>
      </c>
      <c r="O106" s="161">
        <f t="shared" si="67"/>
        <v>1670.1</v>
      </c>
      <c r="P106" s="7"/>
      <c r="Q106" s="7"/>
      <c r="R106" s="7"/>
      <c r="S106" s="7"/>
    </row>
    <row r="107" spans="1:19" ht="15.75" thickBot="1" x14ac:dyDescent="0.3">
      <c r="A107" s="210" t="s">
        <v>36</v>
      </c>
      <c r="B107" s="210"/>
      <c r="C107" s="193">
        <v>1262.8</v>
      </c>
      <c r="D107" s="210">
        <v>176.03</v>
      </c>
      <c r="E107" s="210">
        <v>367.14</v>
      </c>
      <c r="F107" s="210">
        <v>27.06</v>
      </c>
      <c r="G107" s="327">
        <f t="shared" si="52"/>
        <v>394.2</v>
      </c>
      <c r="H107" s="210">
        <v>0</v>
      </c>
      <c r="I107" s="328">
        <v>11.28</v>
      </c>
      <c r="J107" s="326">
        <f t="shared" si="63"/>
        <v>1844.31</v>
      </c>
      <c r="K107" s="213">
        <v>162.63</v>
      </c>
      <c r="L107" s="210">
        <v>101.48</v>
      </c>
      <c r="M107" s="193">
        <v>837.06</v>
      </c>
      <c r="N107" s="303">
        <f>SUM(K107:M107)</f>
        <v>1101.17</v>
      </c>
      <c r="O107" s="210">
        <f t="shared" ref="O107:O111" si="68">J107+N107</f>
        <v>2945.48</v>
      </c>
      <c r="P107" s="7"/>
      <c r="Q107" s="7"/>
      <c r="R107" s="7"/>
      <c r="S107" s="7"/>
    </row>
    <row r="108" spans="1:19" ht="15.75" thickBot="1" x14ac:dyDescent="0.3">
      <c r="A108" s="285"/>
      <c r="B108" s="286"/>
      <c r="C108" s="286">
        <f>SUM(C105:C107)</f>
        <v>2525.6</v>
      </c>
      <c r="D108" s="286">
        <f>SUM(D105:D107)</f>
        <v>481.35</v>
      </c>
      <c r="E108" s="286"/>
      <c r="F108" s="286"/>
      <c r="G108" s="329">
        <f>SUM(G105:G107)</f>
        <v>1257.5899999999999</v>
      </c>
      <c r="H108" s="330">
        <f>SUM(H105:H107)</f>
        <v>0</v>
      </c>
      <c r="I108" s="331">
        <f>SUM(I105:I107)</f>
        <v>38.28</v>
      </c>
      <c r="J108" s="332">
        <f t="shared" si="63"/>
        <v>4302.82</v>
      </c>
      <c r="K108" s="300">
        <f>SUM(K105:K107)</f>
        <v>489.29999999999995</v>
      </c>
      <c r="L108" s="286">
        <f>SUM(L105:L107)</f>
        <v>144.33000000000001</v>
      </c>
      <c r="M108" s="295">
        <f>SUM(M105:M107)</f>
        <v>2511.1799999999998</v>
      </c>
      <c r="N108" s="315">
        <f>SUM(N105:N107)</f>
        <v>3144.81</v>
      </c>
      <c r="O108" s="315">
        <f>SUM(O105:O107)</f>
        <v>7447.6299999999992</v>
      </c>
      <c r="P108" s="7"/>
      <c r="Q108" s="7"/>
      <c r="R108" s="7"/>
      <c r="S108" s="7"/>
    </row>
    <row r="109" spans="1:19" ht="15.75" thickBot="1" x14ac:dyDescent="0.3">
      <c r="A109" s="193" t="s">
        <v>34</v>
      </c>
      <c r="B109" s="193">
        <v>27</v>
      </c>
      <c r="C109" s="193">
        <v>1276.8</v>
      </c>
      <c r="D109" s="193">
        <v>41.01</v>
      </c>
      <c r="E109" s="193">
        <v>73.150000000000006</v>
      </c>
      <c r="F109" s="193">
        <v>115.64</v>
      </c>
      <c r="G109" s="292">
        <f t="shared" si="52"/>
        <v>188.79000000000002</v>
      </c>
      <c r="H109" s="193">
        <v>260.26</v>
      </c>
      <c r="I109" s="193">
        <v>12.71</v>
      </c>
      <c r="J109" s="293">
        <f t="shared" si="63"/>
        <v>1779.57</v>
      </c>
      <c r="K109" s="193">
        <v>54.68</v>
      </c>
      <c r="L109" s="193">
        <v>43.42</v>
      </c>
      <c r="M109" s="193">
        <v>846.34</v>
      </c>
      <c r="N109" s="333">
        <f>SUM(K109:M109)</f>
        <v>944.44</v>
      </c>
      <c r="O109" s="193">
        <f t="shared" si="68"/>
        <v>2724.01</v>
      </c>
      <c r="P109" s="7"/>
      <c r="Q109" s="7"/>
      <c r="R109" s="7"/>
      <c r="S109" s="7"/>
    </row>
    <row r="110" spans="1:19" x14ac:dyDescent="0.25">
      <c r="A110" s="161" t="s">
        <v>35</v>
      </c>
      <c r="B110" s="161"/>
      <c r="C110" s="161">
        <v>0</v>
      </c>
      <c r="D110" s="161">
        <v>61.19</v>
      </c>
      <c r="E110" s="161">
        <v>83.47</v>
      </c>
      <c r="F110" s="161">
        <v>50.71</v>
      </c>
      <c r="G110" s="283">
        <f t="shared" si="52"/>
        <v>134.18</v>
      </c>
      <c r="H110" s="193">
        <v>260.26</v>
      </c>
      <c r="I110" s="161">
        <v>14.59</v>
      </c>
      <c r="J110" s="2">
        <f>C110+D110+G110+H110+I110</f>
        <v>470.21999999999997</v>
      </c>
      <c r="K110" s="161">
        <v>54.21</v>
      </c>
      <c r="L110" s="161">
        <v>0</v>
      </c>
      <c r="M110" s="193">
        <v>846.34</v>
      </c>
      <c r="N110" s="161">
        <f>SUM(K110:M110)</f>
        <v>900.55000000000007</v>
      </c>
      <c r="O110" s="161">
        <f t="shared" si="68"/>
        <v>1370.77</v>
      </c>
      <c r="P110" s="7"/>
      <c r="Q110" s="7"/>
      <c r="R110" s="7"/>
      <c r="S110" s="7"/>
    </row>
    <row r="111" spans="1:19" ht="15.75" thickBot="1" x14ac:dyDescent="0.3">
      <c r="A111" s="210" t="s">
        <v>36</v>
      </c>
      <c r="B111" s="210"/>
      <c r="C111" s="210">
        <v>1276.8</v>
      </c>
      <c r="D111" s="210">
        <v>108.11</v>
      </c>
      <c r="E111" s="210">
        <v>138.32</v>
      </c>
      <c r="F111" s="210">
        <v>27.36</v>
      </c>
      <c r="G111" s="301">
        <f t="shared" si="52"/>
        <v>165.68</v>
      </c>
      <c r="H111" s="193">
        <v>260.26</v>
      </c>
      <c r="I111" s="210">
        <v>11.4</v>
      </c>
      <c r="J111" s="302">
        <f t="shared" si="63"/>
        <v>1822.25</v>
      </c>
      <c r="K111" s="210">
        <v>54.21</v>
      </c>
      <c r="L111" s="210">
        <v>102.6</v>
      </c>
      <c r="M111" s="193">
        <v>846.34</v>
      </c>
      <c r="N111" s="210">
        <f>SUM(K111:M111)</f>
        <v>1003.1500000000001</v>
      </c>
      <c r="O111" s="210">
        <f t="shared" si="68"/>
        <v>2825.4</v>
      </c>
      <c r="P111" s="7"/>
      <c r="Q111" s="7"/>
      <c r="R111" s="7"/>
      <c r="S111" s="7"/>
    </row>
    <row r="112" spans="1:19" ht="15.75" thickBot="1" x14ac:dyDescent="0.3">
      <c r="A112" s="285"/>
      <c r="B112" s="286"/>
      <c r="C112" s="286">
        <f>SUM(C109:C111)</f>
        <v>2553.6</v>
      </c>
      <c r="D112" s="286">
        <f>SUM(D109:D111)</f>
        <v>210.31</v>
      </c>
      <c r="E112" s="286"/>
      <c r="F112" s="286"/>
      <c r="G112" s="288">
        <f>SUM(G109:G111)</f>
        <v>488.65000000000003</v>
      </c>
      <c r="H112" s="286">
        <f>SUM(H109:H111)</f>
        <v>780.78</v>
      </c>
      <c r="I112" s="295">
        <f>SUM(I109:I111)</f>
        <v>38.700000000000003</v>
      </c>
      <c r="J112" s="299">
        <f t="shared" si="63"/>
        <v>4072.04</v>
      </c>
      <c r="K112" s="300">
        <f>SUM(K109:K111)</f>
        <v>163.1</v>
      </c>
      <c r="L112" s="286">
        <f>SUM(L109:L111)</f>
        <v>146.01999999999998</v>
      </c>
      <c r="M112" s="286">
        <f>SUM(M109:M111)</f>
        <v>2539.02</v>
      </c>
      <c r="N112" s="286">
        <f>SUM(N109:N111)</f>
        <v>2848.1400000000003</v>
      </c>
      <c r="O112" s="318">
        <f>SUM(O109:O111)</f>
        <v>6920.18</v>
      </c>
      <c r="P112" s="7"/>
      <c r="Q112" s="7"/>
      <c r="R112" s="7"/>
      <c r="S112" s="7"/>
    </row>
    <row r="113" spans="1:19" x14ac:dyDescent="0.25">
      <c r="A113" s="193" t="s">
        <v>34</v>
      </c>
      <c r="B113" s="193">
        <v>28</v>
      </c>
      <c r="C113" s="193">
        <v>845.6</v>
      </c>
      <c r="D113" s="193">
        <v>283.45</v>
      </c>
      <c r="E113" s="193">
        <v>485.98</v>
      </c>
      <c r="F113" s="193">
        <v>76.59</v>
      </c>
      <c r="G113" s="292">
        <f t="shared" si="52"/>
        <v>562.57000000000005</v>
      </c>
      <c r="H113" s="193">
        <v>780.78</v>
      </c>
      <c r="I113" s="305">
        <v>8.42</v>
      </c>
      <c r="J113" s="293">
        <f t="shared" si="63"/>
        <v>2480.8199999999997</v>
      </c>
      <c r="K113" s="193">
        <v>164.04</v>
      </c>
      <c r="L113" s="193">
        <v>28.69</v>
      </c>
      <c r="M113" s="193">
        <v>560.51</v>
      </c>
      <c r="N113" s="193">
        <f>SUM(K113:M113)</f>
        <v>753.24</v>
      </c>
      <c r="O113" s="334">
        <f>J113+N113</f>
        <v>3234.0599999999995</v>
      </c>
      <c r="P113" s="7"/>
      <c r="Q113" s="7"/>
      <c r="R113" s="7"/>
      <c r="S113" s="7"/>
    </row>
    <row r="114" spans="1:19" x14ac:dyDescent="0.25">
      <c r="A114" s="161" t="s">
        <v>35</v>
      </c>
      <c r="B114" s="161"/>
      <c r="C114" s="161">
        <v>0</v>
      </c>
      <c r="D114" s="161">
        <v>307.05</v>
      </c>
      <c r="E114" s="161">
        <v>478.78</v>
      </c>
      <c r="F114" s="161">
        <v>33.58</v>
      </c>
      <c r="G114" s="283">
        <f t="shared" si="52"/>
        <v>512.36</v>
      </c>
      <c r="H114" s="193">
        <v>780.78</v>
      </c>
      <c r="I114" s="306">
        <v>9.66</v>
      </c>
      <c r="J114" s="2">
        <f t="shared" si="63"/>
        <v>1609.8500000000001</v>
      </c>
      <c r="K114" s="161">
        <v>162.63</v>
      </c>
      <c r="L114" s="161">
        <v>0</v>
      </c>
      <c r="M114" s="193">
        <v>560.51</v>
      </c>
      <c r="N114" s="193">
        <f t="shared" ref="N114:N115" si="69">SUM(K114:M114)</f>
        <v>723.14</v>
      </c>
      <c r="O114" s="334">
        <f t="shared" ref="O114:O118" si="70">J114+N114</f>
        <v>2332.9900000000002</v>
      </c>
      <c r="P114" s="7"/>
      <c r="Q114" s="7"/>
      <c r="R114" s="7"/>
      <c r="S114" s="7"/>
    </row>
    <row r="115" spans="1:19" ht="15.75" thickBot="1" x14ac:dyDescent="0.3">
      <c r="A115" s="210" t="s">
        <v>36</v>
      </c>
      <c r="B115" s="210"/>
      <c r="C115" s="210">
        <v>845.6</v>
      </c>
      <c r="D115" s="210">
        <v>268.31</v>
      </c>
      <c r="E115" s="210">
        <v>480.41</v>
      </c>
      <c r="F115" s="210">
        <v>18.12</v>
      </c>
      <c r="G115" s="301">
        <f t="shared" si="52"/>
        <v>498.53000000000003</v>
      </c>
      <c r="H115" s="193">
        <v>780.78</v>
      </c>
      <c r="I115" s="335">
        <v>7.55</v>
      </c>
      <c r="J115" s="302">
        <f t="shared" si="63"/>
        <v>2400.7700000000004</v>
      </c>
      <c r="K115" s="210">
        <v>162.63</v>
      </c>
      <c r="L115" s="210">
        <v>67.95</v>
      </c>
      <c r="M115" s="193">
        <v>560.51</v>
      </c>
      <c r="N115" s="193">
        <f t="shared" si="69"/>
        <v>791.08999999999992</v>
      </c>
      <c r="O115" s="336">
        <f t="shared" si="70"/>
        <v>3191.8600000000006</v>
      </c>
      <c r="P115" s="7"/>
      <c r="Q115" s="7"/>
      <c r="R115" s="7"/>
      <c r="S115" s="7"/>
    </row>
    <row r="116" spans="1:19" ht="15.75" thickBot="1" x14ac:dyDescent="0.3">
      <c r="A116" s="176"/>
      <c r="B116" s="297"/>
      <c r="C116" s="286">
        <f>SUM(C113:C115)</f>
        <v>1691.2</v>
      </c>
      <c r="D116" s="286">
        <f>SUM(D113:D115)</f>
        <v>858.81</v>
      </c>
      <c r="E116" s="297"/>
      <c r="F116" s="297"/>
      <c r="G116" s="288">
        <f t="shared" ref="G116:O116" si="71">SUM(G113:G115)</f>
        <v>1573.46</v>
      </c>
      <c r="H116" s="286">
        <f t="shared" si="71"/>
        <v>2342.34</v>
      </c>
      <c r="I116" s="295">
        <f t="shared" si="71"/>
        <v>25.63</v>
      </c>
      <c r="J116" s="299">
        <f t="shared" si="71"/>
        <v>6491.4400000000005</v>
      </c>
      <c r="K116" s="300">
        <f t="shared" si="71"/>
        <v>489.29999999999995</v>
      </c>
      <c r="L116" s="286">
        <f t="shared" si="71"/>
        <v>96.64</v>
      </c>
      <c r="M116" s="286">
        <f t="shared" si="71"/>
        <v>1681.53</v>
      </c>
      <c r="N116" s="295">
        <f t="shared" si="71"/>
        <v>2267.4700000000003</v>
      </c>
      <c r="O116" s="291">
        <f t="shared" si="71"/>
        <v>8758.91</v>
      </c>
      <c r="P116" s="7"/>
      <c r="Q116" s="7"/>
      <c r="R116" s="7"/>
      <c r="S116" s="7"/>
    </row>
    <row r="117" spans="1:19" ht="15.75" thickBot="1" x14ac:dyDescent="0.3">
      <c r="A117" s="193" t="s">
        <v>34</v>
      </c>
      <c r="B117" s="193">
        <v>29</v>
      </c>
      <c r="C117" s="193">
        <v>1271.2</v>
      </c>
      <c r="D117" s="193">
        <v>0</v>
      </c>
      <c r="E117" s="193">
        <v>126.54</v>
      </c>
      <c r="F117" s="193">
        <v>115.13</v>
      </c>
      <c r="G117" s="292">
        <f t="shared" si="52"/>
        <v>241.67000000000002</v>
      </c>
      <c r="H117" s="193">
        <v>520.52</v>
      </c>
      <c r="I117" s="193">
        <v>12.66</v>
      </c>
      <c r="J117" s="337">
        <f>C117+D117+G117+H117+I117</f>
        <v>2046.0500000000002</v>
      </c>
      <c r="K117" s="193">
        <v>109.36</v>
      </c>
      <c r="L117" s="193">
        <v>43.13</v>
      </c>
      <c r="M117" s="193">
        <v>842.62</v>
      </c>
      <c r="N117" s="193">
        <f>SUM(K117:M117)</f>
        <v>995.11</v>
      </c>
      <c r="O117" s="294">
        <f t="shared" si="70"/>
        <v>3041.1600000000003</v>
      </c>
      <c r="P117" s="338"/>
      <c r="Q117" s="10"/>
      <c r="R117" s="7"/>
      <c r="S117" s="7"/>
    </row>
    <row r="118" spans="1:19" x14ac:dyDescent="0.25">
      <c r="A118" s="161" t="s">
        <v>35</v>
      </c>
      <c r="B118" s="161"/>
      <c r="C118" s="161">
        <v>0</v>
      </c>
      <c r="D118" s="161">
        <v>0</v>
      </c>
      <c r="E118" s="161">
        <v>165.59</v>
      </c>
      <c r="F118" s="161">
        <v>50.48</v>
      </c>
      <c r="G118" s="283">
        <f t="shared" si="52"/>
        <v>216.07</v>
      </c>
      <c r="H118" s="161">
        <v>520.52</v>
      </c>
      <c r="I118" s="161">
        <v>14.53</v>
      </c>
      <c r="J118" s="2">
        <f t="shared" si="63"/>
        <v>751.11999999999989</v>
      </c>
      <c r="K118" s="161">
        <v>108.42</v>
      </c>
      <c r="L118" s="161">
        <v>0</v>
      </c>
      <c r="M118" s="193">
        <v>842.62</v>
      </c>
      <c r="N118" s="161">
        <f>SUM(K118:M118)</f>
        <v>951.04</v>
      </c>
      <c r="O118" s="161">
        <f t="shared" si="70"/>
        <v>1702.1599999999999</v>
      </c>
      <c r="P118" s="7"/>
      <c r="Q118" s="7"/>
      <c r="R118" s="7"/>
      <c r="S118" s="7"/>
    </row>
    <row r="119" spans="1:19" ht="15.75" thickBot="1" x14ac:dyDescent="0.3">
      <c r="A119" s="210" t="s">
        <v>36</v>
      </c>
      <c r="B119" s="210"/>
      <c r="C119" s="210">
        <v>1271.2</v>
      </c>
      <c r="D119" s="210">
        <v>378.16</v>
      </c>
      <c r="E119" s="210">
        <v>643.39</v>
      </c>
      <c r="F119" s="210">
        <v>27.24</v>
      </c>
      <c r="G119" s="301">
        <f t="shared" si="52"/>
        <v>670.63</v>
      </c>
      <c r="H119" s="210">
        <v>520.52</v>
      </c>
      <c r="I119" s="210">
        <v>11.35</v>
      </c>
      <c r="J119" s="302">
        <f t="shared" si="63"/>
        <v>2851.86</v>
      </c>
      <c r="K119" s="210">
        <v>108.42</v>
      </c>
      <c r="L119" s="210">
        <v>102.15</v>
      </c>
      <c r="M119" s="193">
        <v>842.62</v>
      </c>
      <c r="N119" s="210">
        <f>SUM(K119:M119)</f>
        <v>1053.19</v>
      </c>
      <c r="O119" s="304">
        <f>J119+N119</f>
        <v>3905.05</v>
      </c>
      <c r="P119" s="7"/>
      <c r="Q119" s="7"/>
      <c r="R119" s="7"/>
      <c r="S119" s="7"/>
    </row>
    <row r="120" spans="1:19" ht="15.75" thickBot="1" x14ac:dyDescent="0.3">
      <c r="A120" s="285"/>
      <c r="B120" s="286"/>
      <c r="C120" s="286">
        <f>SUM(C117:C119)</f>
        <v>2542.4</v>
      </c>
      <c r="D120" s="286">
        <f>SUM(D117:D119)</f>
        <v>378.16</v>
      </c>
      <c r="E120" s="286"/>
      <c r="F120" s="286"/>
      <c r="G120" s="288">
        <f>SUM(G117:G119)</f>
        <v>1128.3699999999999</v>
      </c>
      <c r="H120" s="286">
        <f>SUM(H117:H119)</f>
        <v>1561.56</v>
      </c>
      <c r="I120" s="295">
        <f>SUM(I117:I119)</f>
        <v>38.54</v>
      </c>
      <c r="J120" s="299">
        <f t="shared" si="63"/>
        <v>5649.03</v>
      </c>
      <c r="K120" s="300">
        <f>SUM(K117:K119)</f>
        <v>326.2</v>
      </c>
      <c r="L120" s="286">
        <f>SUM(L117:L119)</f>
        <v>145.28</v>
      </c>
      <c r="M120" s="286">
        <f>SUM(M117:M119)</f>
        <v>2527.86</v>
      </c>
      <c r="N120" s="286">
        <f>SUM(N117:N119)</f>
        <v>2999.34</v>
      </c>
      <c r="O120" s="313">
        <f>SUM(O117:O119)</f>
        <v>8648.369999999999</v>
      </c>
      <c r="P120" s="7"/>
      <c r="Q120" s="7"/>
      <c r="R120" s="7"/>
      <c r="S120" s="7"/>
    </row>
    <row r="121" spans="1:19" x14ac:dyDescent="0.25">
      <c r="A121" s="193" t="s">
        <v>34</v>
      </c>
      <c r="B121" s="193">
        <v>30</v>
      </c>
      <c r="C121" s="193">
        <v>1288</v>
      </c>
      <c r="D121" s="193">
        <v>105.68</v>
      </c>
      <c r="E121" s="193">
        <v>217.6</v>
      </c>
      <c r="F121" s="193">
        <v>116.66</v>
      </c>
      <c r="G121" s="292">
        <f t="shared" si="52"/>
        <v>334.26</v>
      </c>
      <c r="H121" s="193">
        <v>0</v>
      </c>
      <c r="I121" s="193">
        <v>12.82</v>
      </c>
      <c r="J121" s="293">
        <f t="shared" si="63"/>
        <v>1740.76</v>
      </c>
      <c r="K121" s="193">
        <v>109.36</v>
      </c>
      <c r="L121" s="193">
        <v>43.7</v>
      </c>
      <c r="M121" s="193">
        <v>853.76</v>
      </c>
      <c r="N121" s="193">
        <f>SUM(K121:M121)</f>
        <v>1006.8199999999999</v>
      </c>
      <c r="O121" s="294">
        <f>J121+N121</f>
        <v>2747.58</v>
      </c>
      <c r="P121" s="7"/>
      <c r="Q121" s="7"/>
      <c r="R121" s="7"/>
      <c r="S121" s="7"/>
    </row>
    <row r="122" spans="1:19" x14ac:dyDescent="0.25">
      <c r="A122" s="161" t="s">
        <v>35</v>
      </c>
      <c r="B122" s="161"/>
      <c r="C122" s="161">
        <v>0</v>
      </c>
      <c r="D122" s="161">
        <v>100.46</v>
      </c>
      <c r="E122" s="161">
        <v>172.23</v>
      </c>
      <c r="F122" s="161">
        <v>51.15</v>
      </c>
      <c r="G122" s="283">
        <f t="shared" si="52"/>
        <v>223.38</v>
      </c>
      <c r="H122" s="161">
        <v>0</v>
      </c>
      <c r="I122" s="161">
        <v>14.72</v>
      </c>
      <c r="J122" s="2">
        <f t="shared" si="63"/>
        <v>338.56</v>
      </c>
      <c r="K122" s="161">
        <v>108.42</v>
      </c>
      <c r="L122" s="161">
        <v>0</v>
      </c>
      <c r="M122" s="193">
        <v>853.76</v>
      </c>
      <c r="N122" s="161">
        <f>SUM(K122:M122)</f>
        <v>962.18</v>
      </c>
      <c r="O122" s="161">
        <f>J122+N122</f>
        <v>1300.74</v>
      </c>
      <c r="P122" s="7"/>
      <c r="Q122" s="7"/>
      <c r="R122" s="7"/>
      <c r="S122" s="7"/>
    </row>
    <row r="123" spans="1:19" ht="15.75" thickBot="1" x14ac:dyDescent="0.3">
      <c r="A123" s="335" t="s">
        <v>36</v>
      </c>
      <c r="B123" s="339"/>
      <c r="C123" s="335">
        <v>1288</v>
      </c>
      <c r="D123" s="335">
        <v>92.39</v>
      </c>
      <c r="E123" s="335">
        <v>166.06</v>
      </c>
      <c r="F123" s="335">
        <v>27.6</v>
      </c>
      <c r="G123" s="301">
        <f t="shared" si="52"/>
        <v>193.66</v>
      </c>
      <c r="H123" s="210">
        <v>0</v>
      </c>
      <c r="I123" s="335">
        <v>11.5</v>
      </c>
      <c r="J123" s="302">
        <f t="shared" si="63"/>
        <v>1585.5500000000002</v>
      </c>
      <c r="K123" s="335">
        <v>108.42</v>
      </c>
      <c r="L123" s="335">
        <v>103.5</v>
      </c>
      <c r="M123" s="193">
        <v>853.76</v>
      </c>
      <c r="N123" s="335">
        <f>SUM(K123:M123)</f>
        <v>1065.68</v>
      </c>
      <c r="O123" s="161">
        <f>J123+N123</f>
        <v>2651.2300000000005</v>
      </c>
      <c r="P123" s="7"/>
      <c r="Q123" s="7"/>
      <c r="R123" s="7"/>
      <c r="S123" s="7"/>
    </row>
    <row r="124" spans="1:19" ht="15.75" thickBot="1" x14ac:dyDescent="0.3">
      <c r="A124" s="285"/>
      <c r="B124" s="286"/>
      <c r="C124" s="286">
        <f>SUM(C121:C123)</f>
        <v>2576</v>
      </c>
      <c r="D124" s="286">
        <f>SUM(D121:D123)</f>
        <v>298.52999999999997</v>
      </c>
      <c r="E124" s="286"/>
      <c r="F124" s="286"/>
      <c r="G124" s="329">
        <f>SUM(G121:G123)</f>
        <v>751.3</v>
      </c>
      <c r="H124" s="315">
        <v>0</v>
      </c>
      <c r="I124" s="319">
        <f>SUM(I121:I123)</f>
        <v>39.04</v>
      </c>
      <c r="J124" s="299">
        <f t="shared" si="63"/>
        <v>3664.87</v>
      </c>
      <c r="K124" s="300">
        <f>SUM(K121:K123)</f>
        <v>326.2</v>
      </c>
      <c r="L124" s="286">
        <f>SUM(L121:L123)</f>
        <v>147.19999999999999</v>
      </c>
      <c r="M124" s="286">
        <f>SUM(M121:M123)</f>
        <v>2561.2799999999997</v>
      </c>
      <c r="N124" s="286">
        <f>SUM(N121:N123)</f>
        <v>3034.6800000000003</v>
      </c>
      <c r="O124" s="313">
        <f>SUM(O121:O123)</f>
        <v>6699.55</v>
      </c>
      <c r="P124" s="7"/>
      <c r="Q124" s="7"/>
      <c r="R124" s="7"/>
      <c r="S124" s="7"/>
    </row>
    <row r="125" spans="1:19" x14ac:dyDescent="0.25">
      <c r="A125" s="193" t="s">
        <v>34</v>
      </c>
      <c r="B125" s="193">
        <v>31</v>
      </c>
      <c r="C125" s="193">
        <v>856.8</v>
      </c>
      <c r="D125" s="193">
        <v>17.809999999999999</v>
      </c>
      <c r="E125" s="193">
        <v>70.31</v>
      </c>
      <c r="F125" s="193">
        <v>77.599999999999994</v>
      </c>
      <c r="G125" s="292">
        <f t="shared" si="52"/>
        <v>147.91</v>
      </c>
      <c r="H125" s="193">
        <v>260.26</v>
      </c>
      <c r="I125" s="193">
        <v>8.5299999999999994</v>
      </c>
      <c r="J125" s="293">
        <f t="shared" si="63"/>
        <v>1291.3099999999997</v>
      </c>
      <c r="K125" s="193">
        <v>54.68</v>
      </c>
      <c r="L125" s="193">
        <v>29.07</v>
      </c>
      <c r="M125" s="193">
        <v>567.94000000000005</v>
      </c>
      <c r="N125" s="193">
        <f>SUM(K125:M125)</f>
        <v>651.69000000000005</v>
      </c>
      <c r="O125" s="294">
        <f>J125+N125</f>
        <v>1942.9999999999998</v>
      </c>
      <c r="P125" s="7"/>
      <c r="Q125" s="7"/>
      <c r="R125" s="7"/>
      <c r="S125" s="7"/>
    </row>
    <row r="126" spans="1:19" x14ac:dyDescent="0.25">
      <c r="A126" s="161" t="s">
        <v>35</v>
      </c>
      <c r="B126" s="161"/>
      <c r="C126" s="161">
        <v>0</v>
      </c>
      <c r="D126" s="161">
        <v>66.06</v>
      </c>
      <c r="E126" s="161">
        <v>124.41</v>
      </c>
      <c r="F126" s="161">
        <v>34.03</v>
      </c>
      <c r="G126" s="283">
        <f t="shared" si="52"/>
        <v>158.44</v>
      </c>
      <c r="H126" s="161">
        <v>260.26</v>
      </c>
      <c r="I126" s="161">
        <v>9.7899999999999991</v>
      </c>
      <c r="J126" s="2">
        <f t="shared" si="63"/>
        <v>494.55</v>
      </c>
      <c r="K126" s="161">
        <v>54.21</v>
      </c>
      <c r="L126" s="161">
        <v>0</v>
      </c>
      <c r="M126" s="193">
        <v>567.94000000000005</v>
      </c>
      <c r="N126" s="161">
        <f>SUM(K126:M126)</f>
        <v>622.15000000000009</v>
      </c>
      <c r="O126" s="294">
        <f>J126+N126</f>
        <v>1116.7</v>
      </c>
      <c r="P126" s="7"/>
      <c r="Q126" s="7"/>
      <c r="R126" s="7"/>
      <c r="S126" s="7"/>
    </row>
    <row r="127" spans="1:19" ht="15.75" thickBot="1" x14ac:dyDescent="0.3">
      <c r="A127" s="210" t="s">
        <v>36</v>
      </c>
      <c r="B127" s="210"/>
      <c r="C127" s="210">
        <v>856.8</v>
      </c>
      <c r="D127" s="210">
        <v>7.08</v>
      </c>
      <c r="E127" s="210">
        <v>178.47</v>
      </c>
      <c r="F127" s="210">
        <v>18.36</v>
      </c>
      <c r="G127" s="301">
        <f t="shared" si="52"/>
        <v>196.82999999999998</v>
      </c>
      <c r="H127" s="210">
        <v>520.52</v>
      </c>
      <c r="I127" s="210">
        <v>7.65</v>
      </c>
      <c r="J127" s="302">
        <f t="shared" si="63"/>
        <v>1588.88</v>
      </c>
      <c r="K127" s="210">
        <v>108.42</v>
      </c>
      <c r="L127" s="210">
        <v>68.849999999999994</v>
      </c>
      <c r="M127" s="193">
        <v>567.94000000000005</v>
      </c>
      <c r="N127" s="210">
        <f>SUM(K127:M127)</f>
        <v>745.21</v>
      </c>
      <c r="O127" s="294">
        <f>J127+N127</f>
        <v>2334.09</v>
      </c>
      <c r="P127" s="7"/>
      <c r="Q127" s="7"/>
      <c r="R127" s="7"/>
      <c r="S127" s="7"/>
    </row>
    <row r="128" spans="1:19" ht="15.75" thickBot="1" x14ac:dyDescent="0.3">
      <c r="A128" s="285"/>
      <c r="B128" s="286"/>
      <c r="C128" s="286">
        <f>SUM(C125:C127)</f>
        <v>1713.6</v>
      </c>
      <c r="D128" s="286">
        <f>SUM(D125:D127)</f>
        <v>90.95</v>
      </c>
      <c r="E128" s="286"/>
      <c r="F128" s="286"/>
      <c r="G128" s="288">
        <f>SUM(G125:G127)</f>
        <v>503.18</v>
      </c>
      <c r="H128" s="286">
        <f>SUM(H125:H127)</f>
        <v>1041.04</v>
      </c>
      <c r="I128" s="295">
        <f>SUM(I125:I127)</f>
        <v>25.97</v>
      </c>
      <c r="J128" s="299">
        <f t="shared" si="63"/>
        <v>3374.74</v>
      </c>
      <c r="K128" s="300">
        <f>SUM(K125:K127)</f>
        <v>217.31</v>
      </c>
      <c r="L128" s="286">
        <f>SUM(L125:L127)</f>
        <v>97.919999999999987</v>
      </c>
      <c r="M128" s="286">
        <f>SUM(M125:M127)</f>
        <v>1703.8200000000002</v>
      </c>
      <c r="N128" s="286">
        <f>SUM(N125:N127)</f>
        <v>2019.0500000000002</v>
      </c>
      <c r="O128" s="313">
        <f>SUM(O125:O127)</f>
        <v>5393.79</v>
      </c>
      <c r="P128" s="7"/>
      <c r="Q128" s="7"/>
      <c r="R128" s="7"/>
      <c r="S128" s="7"/>
    </row>
    <row r="129" spans="1:19" ht="15.75" thickBot="1" x14ac:dyDescent="0.3">
      <c r="A129" s="193" t="s">
        <v>34</v>
      </c>
      <c r="B129" s="193">
        <v>32</v>
      </c>
      <c r="C129" s="193">
        <v>1260</v>
      </c>
      <c r="D129" s="193">
        <v>328.86</v>
      </c>
      <c r="E129" s="193">
        <v>540</v>
      </c>
      <c r="F129" s="193">
        <v>114.12</v>
      </c>
      <c r="G129" s="292">
        <f t="shared" si="52"/>
        <v>654.12</v>
      </c>
      <c r="H129" s="340">
        <v>119.35</v>
      </c>
      <c r="I129" s="193">
        <v>12.54</v>
      </c>
      <c r="J129" s="293">
        <f t="shared" si="63"/>
        <v>2374.87</v>
      </c>
      <c r="K129" s="193">
        <v>109.36</v>
      </c>
      <c r="L129" s="193">
        <v>42.75</v>
      </c>
      <c r="M129" s="193">
        <v>835.2</v>
      </c>
      <c r="N129" s="193">
        <f>SUM(K129:M129)</f>
        <v>987.31000000000006</v>
      </c>
      <c r="O129" s="294">
        <f>J129+N129</f>
        <v>3362.18</v>
      </c>
      <c r="P129" s="7"/>
      <c r="Q129" s="7"/>
      <c r="R129" s="7"/>
      <c r="S129" s="7"/>
    </row>
    <row r="130" spans="1:19" x14ac:dyDescent="0.25">
      <c r="A130" s="161" t="s">
        <v>35</v>
      </c>
      <c r="B130" s="161"/>
      <c r="C130" s="161">
        <v>0</v>
      </c>
      <c r="D130" s="161">
        <v>341.33</v>
      </c>
      <c r="E130" s="161">
        <v>464.28</v>
      </c>
      <c r="F130" s="161">
        <v>50.04</v>
      </c>
      <c r="G130" s="283">
        <f t="shared" si="52"/>
        <v>514.31999999999994</v>
      </c>
      <c r="H130" s="161">
        <v>95.23</v>
      </c>
      <c r="I130" s="161">
        <v>14.4</v>
      </c>
      <c r="J130" s="2">
        <f t="shared" si="63"/>
        <v>965.27999999999986</v>
      </c>
      <c r="K130" s="161">
        <v>108.42</v>
      </c>
      <c r="L130" s="161">
        <v>0</v>
      </c>
      <c r="M130" s="193">
        <v>835.2</v>
      </c>
      <c r="N130" s="161">
        <f>SUM(K130:M130)</f>
        <v>943.62</v>
      </c>
      <c r="O130" s="161">
        <f>J130+N130</f>
        <v>1908.8999999999999</v>
      </c>
      <c r="P130" s="7"/>
      <c r="Q130" s="7"/>
      <c r="R130" s="7"/>
      <c r="S130" s="7"/>
    </row>
    <row r="131" spans="1:19" ht="15.75" thickBot="1" x14ac:dyDescent="0.3">
      <c r="A131" s="210" t="s">
        <v>36</v>
      </c>
      <c r="B131" s="210"/>
      <c r="C131" s="210">
        <v>1260</v>
      </c>
      <c r="D131" s="210">
        <v>308.14999999999998</v>
      </c>
      <c r="E131" s="210">
        <v>449.26</v>
      </c>
      <c r="F131" s="210">
        <v>27</v>
      </c>
      <c r="G131" s="301">
        <f t="shared" si="52"/>
        <v>476.26</v>
      </c>
      <c r="H131" s="210">
        <v>72.08</v>
      </c>
      <c r="I131" s="210">
        <v>11.25</v>
      </c>
      <c r="J131" s="302">
        <f t="shared" si="63"/>
        <v>2127.7400000000002</v>
      </c>
      <c r="K131" s="210">
        <v>108.42</v>
      </c>
      <c r="L131" s="210">
        <v>101.25</v>
      </c>
      <c r="M131" s="193">
        <v>835.2</v>
      </c>
      <c r="N131" s="210">
        <f>SUM(K131:M131)</f>
        <v>1044.8700000000001</v>
      </c>
      <c r="O131" s="210">
        <f>J131+N131</f>
        <v>3172.6100000000006</v>
      </c>
      <c r="P131" s="7"/>
      <c r="Q131" s="7"/>
      <c r="R131" s="7"/>
      <c r="S131" s="7"/>
    </row>
    <row r="132" spans="1:19" ht="15.75" thickBot="1" x14ac:dyDescent="0.3">
      <c r="A132" s="285"/>
      <c r="B132" s="286"/>
      <c r="C132" s="286">
        <f>SUM(C129:C131)</f>
        <v>2520</v>
      </c>
      <c r="D132" s="286">
        <f>SUM(D129:D131)</f>
        <v>978.34</v>
      </c>
      <c r="E132" s="286"/>
      <c r="F132" s="286"/>
      <c r="G132" s="288">
        <f t="shared" ref="G132:O132" si="72">SUM(G129:G131)</f>
        <v>1644.7</v>
      </c>
      <c r="H132" s="286">
        <f t="shared" si="72"/>
        <v>286.65999999999997</v>
      </c>
      <c r="I132" s="295">
        <f t="shared" si="72"/>
        <v>38.19</v>
      </c>
      <c r="J132" s="299">
        <f t="shared" si="72"/>
        <v>5467.8899999999994</v>
      </c>
      <c r="K132" s="300">
        <f t="shared" si="72"/>
        <v>326.2</v>
      </c>
      <c r="L132" s="286">
        <f t="shared" si="72"/>
        <v>144</v>
      </c>
      <c r="M132" s="286">
        <f t="shared" si="72"/>
        <v>2505.6000000000004</v>
      </c>
      <c r="N132" s="286">
        <f t="shared" si="72"/>
        <v>2975.8</v>
      </c>
      <c r="O132" s="313">
        <f t="shared" si="72"/>
        <v>8443.69</v>
      </c>
      <c r="P132" s="7"/>
      <c r="Q132" s="7"/>
      <c r="R132" s="7"/>
      <c r="S132" s="7"/>
    </row>
    <row r="133" spans="1:19" x14ac:dyDescent="0.25">
      <c r="A133" s="193" t="s">
        <v>34</v>
      </c>
      <c r="B133" s="193">
        <v>33</v>
      </c>
      <c r="C133" s="193">
        <v>1268.4000000000001</v>
      </c>
      <c r="D133" s="193">
        <v>116.81</v>
      </c>
      <c r="E133" s="193">
        <v>205.82</v>
      </c>
      <c r="F133" s="193">
        <v>114.88</v>
      </c>
      <c r="G133" s="292">
        <f t="shared" si="52"/>
        <v>320.7</v>
      </c>
      <c r="H133" s="193">
        <v>238.52</v>
      </c>
      <c r="I133" s="193">
        <v>12.63</v>
      </c>
      <c r="J133" s="293">
        <f t="shared" si="63"/>
        <v>1957.0600000000002</v>
      </c>
      <c r="K133" s="193">
        <v>109.36</v>
      </c>
      <c r="L133" s="193">
        <v>43.04</v>
      </c>
      <c r="M133" s="193">
        <v>840.77</v>
      </c>
      <c r="N133" s="193">
        <f>SUM(K133:M133)</f>
        <v>993.17</v>
      </c>
      <c r="O133" s="294">
        <f>J133+N133</f>
        <v>2950.23</v>
      </c>
      <c r="P133" s="7"/>
      <c r="Q133" s="7"/>
      <c r="R133" s="7"/>
      <c r="S133" s="7"/>
    </row>
    <row r="134" spans="1:19" x14ac:dyDescent="0.25">
      <c r="A134" s="161" t="s">
        <v>35</v>
      </c>
      <c r="B134" s="161"/>
      <c r="C134" s="161">
        <v>0</v>
      </c>
      <c r="D134" s="161">
        <v>130.62</v>
      </c>
      <c r="E134" s="161">
        <v>192.23</v>
      </c>
      <c r="F134" s="161">
        <v>50.37</v>
      </c>
      <c r="G134" s="283">
        <f t="shared" ref="G134:G197" si="73">E134+F134</f>
        <v>242.6</v>
      </c>
      <c r="H134" s="161">
        <v>131.06</v>
      </c>
      <c r="I134" s="161">
        <v>14.5</v>
      </c>
      <c r="J134" s="293">
        <f>C134+D134+G134+H134+I134</f>
        <v>518.78</v>
      </c>
      <c r="K134" s="161">
        <v>108.42</v>
      </c>
      <c r="L134" s="161">
        <v>0</v>
      </c>
      <c r="M134" s="193">
        <v>840.77</v>
      </c>
      <c r="N134" s="161">
        <f>SUM(K134:M134)</f>
        <v>949.18999999999994</v>
      </c>
      <c r="O134" s="294">
        <f>J134+N134</f>
        <v>1467.9699999999998</v>
      </c>
      <c r="P134" s="7"/>
      <c r="Q134" s="7"/>
      <c r="R134" s="7"/>
      <c r="S134" s="7"/>
    </row>
    <row r="135" spans="1:19" ht="15.75" thickBot="1" x14ac:dyDescent="0.3">
      <c r="A135" s="210" t="s">
        <v>36</v>
      </c>
      <c r="B135" s="210"/>
      <c r="C135" s="210">
        <v>1268.4000000000001</v>
      </c>
      <c r="D135" s="210">
        <v>138.97</v>
      </c>
      <c r="E135" s="210">
        <v>218.82</v>
      </c>
      <c r="F135" s="210">
        <v>27.18</v>
      </c>
      <c r="G135" s="301">
        <f t="shared" si="73"/>
        <v>246</v>
      </c>
      <c r="H135" s="210">
        <v>184.35</v>
      </c>
      <c r="I135" s="210">
        <v>11.33</v>
      </c>
      <c r="J135" s="302">
        <f t="shared" si="63"/>
        <v>1849.05</v>
      </c>
      <c r="K135" s="210">
        <v>108.42</v>
      </c>
      <c r="L135" s="210">
        <v>101.93</v>
      </c>
      <c r="M135" s="303">
        <v>840.77</v>
      </c>
      <c r="N135" s="210">
        <f>SUM(K135:M135)</f>
        <v>1051.1199999999999</v>
      </c>
      <c r="O135" s="294">
        <f>J135+N135</f>
        <v>2900.17</v>
      </c>
      <c r="P135" s="7"/>
      <c r="Q135" s="7"/>
      <c r="R135" s="7"/>
      <c r="S135" s="7"/>
    </row>
    <row r="136" spans="1:19" ht="15.75" thickBot="1" x14ac:dyDescent="0.3">
      <c r="A136" s="285"/>
      <c r="B136" s="286"/>
      <c r="C136" s="286">
        <f>SUM(C133:C135)</f>
        <v>2536.8000000000002</v>
      </c>
      <c r="D136" s="286">
        <f>SUM(D133:D135)</f>
        <v>386.4</v>
      </c>
      <c r="E136" s="286"/>
      <c r="F136" s="286"/>
      <c r="G136" s="288">
        <f>SUM(G133:G135)</f>
        <v>809.3</v>
      </c>
      <c r="H136" s="286">
        <f>SUM(H133:H135)</f>
        <v>553.93000000000006</v>
      </c>
      <c r="I136" s="295">
        <f>SUM(I133:I135)</f>
        <v>38.46</v>
      </c>
      <c r="J136" s="299">
        <f t="shared" si="63"/>
        <v>4324.8900000000003</v>
      </c>
      <c r="K136" s="300">
        <f>SUM(K133:K135)</f>
        <v>326.2</v>
      </c>
      <c r="L136" s="295">
        <f>SUM(L133:L135)</f>
        <v>144.97</v>
      </c>
      <c r="M136" s="315">
        <f>SUM(M133:M135)</f>
        <v>2522.31</v>
      </c>
      <c r="N136" s="300">
        <f>SUM(N133:N135)</f>
        <v>2993.4799999999996</v>
      </c>
      <c r="O136" s="313">
        <f>SUM(O133:O135)</f>
        <v>7318.37</v>
      </c>
      <c r="P136" s="7"/>
      <c r="Q136" s="7"/>
      <c r="R136" s="7"/>
      <c r="S136" s="7"/>
    </row>
    <row r="137" spans="1:19" x14ac:dyDescent="0.25">
      <c r="A137" s="193" t="s">
        <v>34</v>
      </c>
      <c r="B137" s="193">
        <v>34</v>
      </c>
      <c r="C137" s="193">
        <v>842.8</v>
      </c>
      <c r="D137" s="193">
        <v>23.2</v>
      </c>
      <c r="E137" s="193">
        <v>164.01</v>
      </c>
      <c r="F137" s="193">
        <v>76.33</v>
      </c>
      <c r="G137" s="292">
        <f t="shared" si="73"/>
        <v>240.33999999999997</v>
      </c>
      <c r="H137" s="193">
        <v>49.8</v>
      </c>
      <c r="I137" s="193">
        <v>8.39</v>
      </c>
      <c r="J137" s="293">
        <f t="shared" si="63"/>
        <v>1164.53</v>
      </c>
      <c r="K137" s="193">
        <v>109.36</v>
      </c>
      <c r="L137" s="193">
        <v>28.6</v>
      </c>
      <c r="M137" s="193">
        <v>558.66</v>
      </c>
      <c r="N137" s="193">
        <f>SUM(K137:M137)</f>
        <v>696.62</v>
      </c>
      <c r="O137" s="294">
        <f t="shared" ref="O137:O143" si="74">J137+N137</f>
        <v>1861.15</v>
      </c>
      <c r="P137" s="7"/>
      <c r="Q137" s="7"/>
      <c r="R137" s="7"/>
      <c r="S137" s="7"/>
    </row>
    <row r="138" spans="1:19" x14ac:dyDescent="0.25">
      <c r="A138" s="161" t="s">
        <v>35</v>
      </c>
      <c r="B138" s="161"/>
      <c r="C138" s="161">
        <v>0</v>
      </c>
      <c r="D138" s="161">
        <v>27.26</v>
      </c>
      <c r="E138" s="161">
        <v>175.07</v>
      </c>
      <c r="F138" s="161">
        <v>33.47</v>
      </c>
      <c r="G138" s="283">
        <f t="shared" si="73"/>
        <v>208.54</v>
      </c>
      <c r="H138" s="161">
        <v>73.39</v>
      </c>
      <c r="I138" s="161">
        <v>9.6300000000000008</v>
      </c>
      <c r="J138" s="2">
        <f t="shared" si="63"/>
        <v>318.82</v>
      </c>
      <c r="K138" s="161">
        <v>108.42</v>
      </c>
      <c r="L138" s="161">
        <v>0</v>
      </c>
      <c r="M138" s="193">
        <v>558.66</v>
      </c>
      <c r="N138" s="161">
        <f>SUM(K138:M138)</f>
        <v>667.07999999999993</v>
      </c>
      <c r="O138" s="167">
        <f t="shared" si="74"/>
        <v>985.89999999999986</v>
      </c>
      <c r="P138" s="7"/>
      <c r="Q138" s="7"/>
      <c r="R138" s="7"/>
      <c r="S138" s="7"/>
    </row>
    <row r="139" spans="1:19" ht="15.75" thickBot="1" x14ac:dyDescent="0.3">
      <c r="A139" s="210" t="s">
        <v>36</v>
      </c>
      <c r="B139" s="210"/>
      <c r="C139" s="210">
        <v>842.8</v>
      </c>
      <c r="D139" s="210">
        <v>49.3</v>
      </c>
      <c r="E139" s="210">
        <v>225.26</v>
      </c>
      <c r="F139" s="210">
        <v>18.059999999999999</v>
      </c>
      <c r="G139" s="301">
        <f t="shared" si="73"/>
        <v>243.32</v>
      </c>
      <c r="H139" s="210">
        <v>77.760000000000005</v>
      </c>
      <c r="I139" s="210">
        <v>7.53</v>
      </c>
      <c r="J139" s="302">
        <f t="shared" si="63"/>
        <v>1220.7099999999998</v>
      </c>
      <c r="K139" s="210">
        <v>108.42</v>
      </c>
      <c r="L139" s="210">
        <v>67.73</v>
      </c>
      <c r="M139" s="210">
        <v>558.66</v>
      </c>
      <c r="N139" s="210">
        <f>SUM(K139:M139)</f>
        <v>734.81</v>
      </c>
      <c r="O139" s="304">
        <f t="shared" si="74"/>
        <v>1955.5199999999998</v>
      </c>
      <c r="P139" s="7"/>
      <c r="Q139" s="7"/>
      <c r="R139" s="7"/>
      <c r="S139" s="7"/>
    </row>
    <row r="140" spans="1:19" ht="15.75" thickBot="1" x14ac:dyDescent="0.3">
      <c r="A140" s="285"/>
      <c r="B140" s="286"/>
      <c r="C140" s="286">
        <f>SUM(C137:C139)</f>
        <v>1685.6</v>
      </c>
      <c r="D140" s="286">
        <f>SUM(D137:D139)</f>
        <v>99.759999999999991</v>
      </c>
      <c r="E140" s="286"/>
      <c r="F140" s="286"/>
      <c r="G140" s="288">
        <f>SUM(G137:G139)</f>
        <v>692.2</v>
      </c>
      <c r="H140" s="286">
        <f>SUM(H137:H139)</f>
        <v>200.95</v>
      </c>
      <c r="I140" s="295">
        <f>SUM(I137:I139)</f>
        <v>25.550000000000004</v>
      </c>
      <c r="J140" s="299">
        <f t="shared" si="63"/>
        <v>2704.06</v>
      </c>
      <c r="K140" s="300">
        <f>SUM(K137:K139)</f>
        <v>326.2</v>
      </c>
      <c r="L140" s="286">
        <f>SUM(L137:L139)</f>
        <v>96.330000000000013</v>
      </c>
      <c r="M140" s="286">
        <f>SUM(M137:M139)</f>
        <v>1675.98</v>
      </c>
      <c r="N140" s="286">
        <f>SUM(N137:N139)</f>
        <v>2098.5099999999998</v>
      </c>
      <c r="O140" s="318">
        <f t="shared" si="74"/>
        <v>4802.57</v>
      </c>
      <c r="P140" s="7"/>
      <c r="Q140" s="7"/>
      <c r="R140" s="7"/>
      <c r="S140" s="7"/>
    </row>
    <row r="141" spans="1:19" x14ac:dyDescent="0.25">
      <c r="A141" s="193" t="s">
        <v>34</v>
      </c>
      <c r="B141" s="193">
        <v>35</v>
      </c>
      <c r="C141" s="193">
        <v>1265.5999999999999</v>
      </c>
      <c r="D141" s="193">
        <v>264.13</v>
      </c>
      <c r="E141" s="193">
        <v>479.26</v>
      </c>
      <c r="F141" s="193">
        <v>114.63</v>
      </c>
      <c r="G141" s="292">
        <f t="shared" si="73"/>
        <v>593.89</v>
      </c>
      <c r="H141" s="193">
        <v>0</v>
      </c>
      <c r="I141" s="193">
        <v>12.6</v>
      </c>
      <c r="J141" s="293">
        <f t="shared" si="63"/>
        <v>2136.2199999999998</v>
      </c>
      <c r="K141" s="193">
        <v>218.72</v>
      </c>
      <c r="L141" s="193">
        <v>42.94</v>
      </c>
      <c r="M141" s="193">
        <v>838.91</v>
      </c>
      <c r="N141" s="193">
        <f>SUM(K141:M141)</f>
        <v>1100.57</v>
      </c>
      <c r="O141" s="294">
        <f t="shared" si="74"/>
        <v>3236.79</v>
      </c>
      <c r="P141" s="7"/>
      <c r="Q141" s="7"/>
      <c r="R141" s="7"/>
      <c r="S141" s="7"/>
    </row>
    <row r="142" spans="1:19" x14ac:dyDescent="0.25">
      <c r="A142" s="161" t="s">
        <v>35</v>
      </c>
      <c r="B142" s="161"/>
      <c r="C142" s="161">
        <v>0</v>
      </c>
      <c r="D142" s="161">
        <v>267.5</v>
      </c>
      <c r="E142" s="161">
        <v>481.55</v>
      </c>
      <c r="F142" s="161">
        <v>50.26</v>
      </c>
      <c r="G142" s="283">
        <f t="shared" si="73"/>
        <v>531.81000000000006</v>
      </c>
      <c r="H142" s="193">
        <v>0</v>
      </c>
      <c r="I142" s="161">
        <v>14.46</v>
      </c>
      <c r="J142" s="2">
        <f t="shared" si="63"/>
        <v>813.7700000000001</v>
      </c>
      <c r="K142" s="161">
        <v>216.84</v>
      </c>
      <c r="L142" s="161">
        <v>0</v>
      </c>
      <c r="M142" s="193">
        <v>838.91</v>
      </c>
      <c r="N142" s="161">
        <f>SUM(K142:M142)</f>
        <v>1055.75</v>
      </c>
      <c r="O142" s="161">
        <f t="shared" si="74"/>
        <v>1869.52</v>
      </c>
      <c r="P142" s="7"/>
      <c r="Q142" s="7"/>
      <c r="R142" s="7"/>
      <c r="S142" s="7"/>
    </row>
    <row r="143" spans="1:19" ht="15.75" thickBot="1" x14ac:dyDescent="0.3">
      <c r="A143" s="210" t="s">
        <v>36</v>
      </c>
      <c r="B143" s="210"/>
      <c r="C143" s="210">
        <v>1265.5999999999999</v>
      </c>
      <c r="D143" s="210">
        <v>248.88</v>
      </c>
      <c r="E143" s="210">
        <v>423.73</v>
      </c>
      <c r="F143" s="210">
        <v>27.12</v>
      </c>
      <c r="G143" s="301">
        <f t="shared" si="73"/>
        <v>450.85</v>
      </c>
      <c r="H143" s="193">
        <v>0</v>
      </c>
      <c r="I143" s="210">
        <v>11.3</v>
      </c>
      <c r="J143" s="302">
        <f t="shared" si="63"/>
        <v>1976.6299999999999</v>
      </c>
      <c r="K143" s="210">
        <v>216.84</v>
      </c>
      <c r="L143" s="210">
        <v>101.7</v>
      </c>
      <c r="M143" s="193">
        <v>838.91</v>
      </c>
      <c r="N143" s="210">
        <f>SUM(K143:M143)</f>
        <v>1157.45</v>
      </c>
      <c r="O143" s="210">
        <f t="shared" si="74"/>
        <v>3134.08</v>
      </c>
      <c r="P143" s="7"/>
      <c r="Q143" s="7"/>
      <c r="R143" s="7"/>
      <c r="S143" s="7"/>
    </row>
    <row r="144" spans="1:19" ht="15.75" thickBot="1" x14ac:dyDescent="0.3">
      <c r="A144" s="285"/>
      <c r="B144" s="286"/>
      <c r="C144" s="286">
        <f>SUM(C141:C143)</f>
        <v>2531.1999999999998</v>
      </c>
      <c r="D144" s="286">
        <f>SUM(D141:D143)</f>
        <v>780.51</v>
      </c>
      <c r="E144" s="286"/>
      <c r="F144" s="286"/>
      <c r="G144" s="288">
        <f>SUM(G141:G143)</f>
        <v>1576.5500000000002</v>
      </c>
      <c r="H144" s="286">
        <f>SUM(H141:H143)</f>
        <v>0</v>
      </c>
      <c r="I144" s="295">
        <f>SUM(I141:I143)</f>
        <v>38.36</v>
      </c>
      <c r="J144" s="299" t="e">
        <f>ндс!P7:P8=C144+D144+G144+H144+I144</f>
        <v>#VALUE!</v>
      </c>
      <c r="K144" s="300">
        <f>SUM(K141:K143)</f>
        <v>652.4</v>
      </c>
      <c r="L144" s="286">
        <f>SUM(L141:L143)</f>
        <v>144.63999999999999</v>
      </c>
      <c r="M144" s="286">
        <f>SUM(M141:M143)</f>
        <v>2516.73</v>
      </c>
      <c r="N144" s="286">
        <f>SUM(N141:N143)</f>
        <v>3313.7699999999995</v>
      </c>
      <c r="O144" s="313">
        <f>SUM(O141:O143)</f>
        <v>8240.39</v>
      </c>
      <c r="P144" s="8"/>
      <c r="Q144" s="8"/>
      <c r="R144" s="7"/>
      <c r="S144" s="8"/>
    </row>
    <row r="145" spans="1:19" x14ac:dyDescent="0.25">
      <c r="A145" s="193" t="s">
        <v>34</v>
      </c>
      <c r="B145" s="193">
        <v>36</v>
      </c>
      <c r="C145" s="193">
        <v>1201.2</v>
      </c>
      <c r="D145" s="193">
        <v>155.32</v>
      </c>
      <c r="E145" s="193">
        <v>266.83999999999997</v>
      </c>
      <c r="F145" s="193">
        <v>108.79</v>
      </c>
      <c r="G145" s="292">
        <f t="shared" si="73"/>
        <v>375.63</v>
      </c>
      <c r="H145" s="193">
        <v>0</v>
      </c>
      <c r="I145" s="193">
        <v>11.96</v>
      </c>
      <c r="J145" s="293">
        <f t="shared" si="63"/>
        <v>1744.1100000000001</v>
      </c>
      <c r="K145" s="193">
        <v>109.36</v>
      </c>
      <c r="L145" s="193">
        <v>40.76</v>
      </c>
      <c r="M145" s="193">
        <v>796.22</v>
      </c>
      <c r="N145" s="193">
        <f>SUM(K145:M145)</f>
        <v>946.34</v>
      </c>
      <c r="O145" s="294">
        <f>J145+N145</f>
        <v>2690.4500000000003</v>
      </c>
      <c r="P145" s="7"/>
      <c r="Q145" s="7"/>
      <c r="R145" s="7"/>
      <c r="S145" s="7"/>
    </row>
    <row r="146" spans="1:19" x14ac:dyDescent="0.25">
      <c r="A146" s="161" t="s">
        <v>35</v>
      </c>
      <c r="B146" s="161"/>
      <c r="C146" s="161">
        <v>0</v>
      </c>
      <c r="D146" s="161">
        <v>163.1</v>
      </c>
      <c r="E146" s="161">
        <v>286.8</v>
      </c>
      <c r="F146" s="161">
        <v>47.7</v>
      </c>
      <c r="G146" s="283">
        <f t="shared" si="73"/>
        <v>334.5</v>
      </c>
      <c r="H146" s="161">
        <v>0</v>
      </c>
      <c r="I146" s="161">
        <v>13.73</v>
      </c>
      <c r="J146" s="2">
        <f t="shared" si="63"/>
        <v>511.33000000000004</v>
      </c>
      <c r="K146" s="161">
        <v>108.42</v>
      </c>
      <c r="L146" s="161">
        <v>0</v>
      </c>
      <c r="M146" s="193">
        <v>796.22</v>
      </c>
      <c r="N146" s="161">
        <f>SUM(K146:M146)</f>
        <v>904.64</v>
      </c>
      <c r="O146" s="167">
        <f>J146+N146</f>
        <v>1415.97</v>
      </c>
      <c r="P146" s="7"/>
      <c r="Q146" s="7"/>
      <c r="R146" s="7"/>
      <c r="S146" s="7"/>
    </row>
    <row r="147" spans="1:19" ht="15.75" thickBot="1" x14ac:dyDescent="0.3">
      <c r="A147" s="210" t="s">
        <v>36</v>
      </c>
      <c r="B147" s="210"/>
      <c r="C147" s="210">
        <v>1201.2</v>
      </c>
      <c r="D147" s="210">
        <v>185.37</v>
      </c>
      <c r="E147" s="210">
        <v>363.66</v>
      </c>
      <c r="F147" s="210">
        <v>25.74</v>
      </c>
      <c r="G147" s="301">
        <f t="shared" si="73"/>
        <v>389.40000000000003</v>
      </c>
      <c r="H147" s="210">
        <v>0</v>
      </c>
      <c r="I147" s="210">
        <v>10.73</v>
      </c>
      <c r="J147" s="302">
        <f t="shared" ref="J147:J209" si="75">C147+D147+G147+H147+I147</f>
        <v>1786.7000000000003</v>
      </c>
      <c r="K147" s="210">
        <v>108.42</v>
      </c>
      <c r="L147" s="210">
        <v>96.53</v>
      </c>
      <c r="M147" s="193">
        <v>796.22</v>
      </c>
      <c r="N147" s="210">
        <f>SUM(K147:M147)</f>
        <v>1001.1700000000001</v>
      </c>
      <c r="O147" s="304">
        <f>J147+N147</f>
        <v>2787.8700000000003</v>
      </c>
      <c r="P147" s="7"/>
      <c r="Q147" s="7"/>
      <c r="R147" s="7"/>
      <c r="S147" s="7"/>
    </row>
    <row r="148" spans="1:19" ht="15.75" thickBot="1" x14ac:dyDescent="0.3">
      <c r="A148" s="285"/>
      <c r="B148" s="286"/>
      <c r="C148" s="286">
        <f>SUM(C145:C147)</f>
        <v>2402.4</v>
      </c>
      <c r="D148" s="286">
        <f>SUM(D145:D147)</f>
        <v>503.78999999999996</v>
      </c>
      <c r="E148" s="286"/>
      <c r="F148" s="286"/>
      <c r="G148" s="288">
        <f t="shared" ref="G148:O148" si="76">SUM(G145:G147)</f>
        <v>1099.53</v>
      </c>
      <c r="H148" s="286">
        <f t="shared" si="76"/>
        <v>0</v>
      </c>
      <c r="I148" s="295">
        <f t="shared" si="76"/>
        <v>36.42</v>
      </c>
      <c r="J148" s="299">
        <f t="shared" si="76"/>
        <v>4042.1400000000003</v>
      </c>
      <c r="K148" s="300">
        <f t="shared" si="76"/>
        <v>326.2</v>
      </c>
      <c r="L148" s="286">
        <f t="shared" si="76"/>
        <v>137.29</v>
      </c>
      <c r="M148" s="286">
        <f t="shared" si="76"/>
        <v>2388.66</v>
      </c>
      <c r="N148" s="286">
        <f t="shared" si="76"/>
        <v>2852.15</v>
      </c>
      <c r="O148" s="313">
        <f t="shared" si="76"/>
        <v>6894.2900000000009</v>
      </c>
      <c r="P148" s="7"/>
      <c r="Q148" s="7"/>
      <c r="R148" s="7"/>
      <c r="S148" s="7"/>
    </row>
    <row r="149" spans="1:19" x14ac:dyDescent="0.25">
      <c r="A149" s="193" t="s">
        <v>34</v>
      </c>
      <c r="B149" s="193">
        <v>37</v>
      </c>
      <c r="C149" s="193">
        <v>842.8</v>
      </c>
      <c r="D149" s="193">
        <v>75.98</v>
      </c>
      <c r="E149" s="193">
        <v>864.74</v>
      </c>
      <c r="F149" s="193">
        <v>76.33</v>
      </c>
      <c r="G149" s="292">
        <f t="shared" si="73"/>
        <v>941.07</v>
      </c>
      <c r="H149" s="193">
        <v>780.78</v>
      </c>
      <c r="I149" s="193">
        <v>8.39</v>
      </c>
      <c r="J149" s="293">
        <f t="shared" si="75"/>
        <v>2649.02</v>
      </c>
      <c r="K149" s="193">
        <v>164.04</v>
      </c>
      <c r="L149" s="193">
        <v>28.6</v>
      </c>
      <c r="M149" s="193">
        <v>558.66</v>
      </c>
      <c r="N149" s="193">
        <f>SUM(K149:M149)</f>
        <v>751.3</v>
      </c>
      <c r="O149" s="294">
        <f>J149+N149</f>
        <v>3400.3199999999997</v>
      </c>
      <c r="P149" s="7"/>
      <c r="Q149" s="7"/>
      <c r="R149" s="7"/>
      <c r="S149" s="7"/>
    </row>
    <row r="150" spans="1:19" x14ac:dyDescent="0.25">
      <c r="A150" s="161" t="s">
        <v>35</v>
      </c>
      <c r="B150" s="161"/>
      <c r="C150" s="161">
        <v>0</v>
      </c>
      <c r="D150" s="161">
        <v>210.71</v>
      </c>
      <c r="E150" s="161">
        <v>275.26</v>
      </c>
      <c r="F150" s="161">
        <v>33.47</v>
      </c>
      <c r="G150" s="283">
        <f t="shared" si="73"/>
        <v>308.73</v>
      </c>
      <c r="H150" s="193">
        <v>780.78</v>
      </c>
      <c r="I150" s="161">
        <v>9.6300000000000008</v>
      </c>
      <c r="J150" s="2">
        <f t="shared" si="75"/>
        <v>1309.8500000000001</v>
      </c>
      <c r="K150" s="161">
        <v>162.63</v>
      </c>
      <c r="L150" s="161">
        <v>0</v>
      </c>
      <c r="M150" s="193">
        <v>558.66</v>
      </c>
      <c r="N150" s="161">
        <f>SUM(K150:M150)</f>
        <v>721.29</v>
      </c>
      <c r="O150" s="161">
        <f>J150+N150</f>
        <v>2031.14</v>
      </c>
      <c r="P150" s="7"/>
      <c r="Q150" s="7"/>
      <c r="R150" s="7"/>
      <c r="S150" s="7"/>
    </row>
    <row r="151" spans="1:19" ht="15.75" thickBot="1" x14ac:dyDescent="0.3">
      <c r="A151" s="210" t="s">
        <v>36</v>
      </c>
      <c r="B151" s="210"/>
      <c r="C151" s="210">
        <v>842.8</v>
      </c>
      <c r="D151" s="210">
        <v>237.28</v>
      </c>
      <c r="E151" s="210">
        <v>362.56</v>
      </c>
      <c r="F151" s="210">
        <v>18.059999999999999</v>
      </c>
      <c r="G151" s="301">
        <f t="shared" si="73"/>
        <v>380.62</v>
      </c>
      <c r="H151" s="193">
        <v>780.78</v>
      </c>
      <c r="I151" s="210">
        <v>7.53</v>
      </c>
      <c r="J151" s="302">
        <f t="shared" si="75"/>
        <v>2249.0099999999998</v>
      </c>
      <c r="K151" s="210">
        <v>162.63</v>
      </c>
      <c r="L151" s="210">
        <v>67.73</v>
      </c>
      <c r="M151" s="193">
        <v>558.66</v>
      </c>
      <c r="N151" s="210">
        <f>SUM(K151:M151)</f>
        <v>789.02</v>
      </c>
      <c r="O151" s="210">
        <f>J151+N151</f>
        <v>3038.0299999999997</v>
      </c>
      <c r="P151" s="7"/>
      <c r="Q151" s="7"/>
      <c r="R151" s="7"/>
      <c r="S151" s="7"/>
    </row>
    <row r="152" spans="1:19" ht="15.75" thickBot="1" x14ac:dyDescent="0.3">
      <c r="A152" s="285"/>
      <c r="B152" s="286"/>
      <c r="C152" s="286">
        <f>SUM(C149:C151)</f>
        <v>1685.6</v>
      </c>
      <c r="D152" s="286">
        <f>SUM(D149:D151)</f>
        <v>523.97</v>
      </c>
      <c r="E152" s="286"/>
      <c r="F152" s="286"/>
      <c r="G152" s="288">
        <f>SUM(G149:G151)</f>
        <v>1630.42</v>
      </c>
      <c r="H152" s="286">
        <f>SUM(H149:H151)</f>
        <v>2342.34</v>
      </c>
      <c r="I152" s="295">
        <f>SUM(I149:I151)</f>
        <v>25.550000000000004</v>
      </c>
      <c r="J152" s="299">
        <f t="shared" si="75"/>
        <v>6207.88</v>
      </c>
      <c r="K152" s="300">
        <f>SUM(K149:K151)</f>
        <v>489.29999999999995</v>
      </c>
      <c r="L152" s="286">
        <f>SUM(L149:L151)</f>
        <v>96.330000000000013</v>
      </c>
      <c r="M152" s="286">
        <f>SUM(M149:M151)</f>
        <v>1675.98</v>
      </c>
      <c r="N152" s="286">
        <f>SUM(N149:N151)</f>
        <v>2261.6099999999997</v>
      </c>
      <c r="O152" s="313">
        <f>SUM(O149:O151)</f>
        <v>8469.49</v>
      </c>
      <c r="P152" s="7"/>
      <c r="Q152" s="7"/>
      <c r="R152" s="7"/>
      <c r="S152" s="7"/>
    </row>
    <row r="153" spans="1:19" x14ac:dyDescent="0.25">
      <c r="A153" s="193" t="s">
        <v>34</v>
      </c>
      <c r="B153" s="193">
        <v>38</v>
      </c>
      <c r="C153" s="193">
        <v>1274</v>
      </c>
      <c r="D153" s="193">
        <v>259.02999999999997</v>
      </c>
      <c r="E153" s="193">
        <v>462.66</v>
      </c>
      <c r="F153" s="193">
        <v>115.39</v>
      </c>
      <c r="G153" s="292">
        <f t="shared" si="73"/>
        <v>578.05000000000007</v>
      </c>
      <c r="H153" s="193">
        <v>0</v>
      </c>
      <c r="I153" s="193">
        <v>12.68</v>
      </c>
      <c r="J153" s="293">
        <f t="shared" si="75"/>
        <v>2123.7599999999998</v>
      </c>
      <c r="K153" s="193">
        <v>164.04</v>
      </c>
      <c r="L153" s="193">
        <v>43.23</v>
      </c>
      <c r="M153" s="193">
        <v>844.48</v>
      </c>
      <c r="N153" s="193">
        <f>SUM(K153:M153)</f>
        <v>1051.75</v>
      </c>
      <c r="O153" s="294">
        <f>J153+N153</f>
        <v>3175.5099999999998</v>
      </c>
      <c r="P153" s="7"/>
      <c r="Q153" s="7"/>
      <c r="R153" s="7"/>
      <c r="S153" s="7"/>
    </row>
    <row r="154" spans="1:19" x14ac:dyDescent="0.25">
      <c r="A154" s="161" t="s">
        <v>35</v>
      </c>
      <c r="B154" s="161"/>
      <c r="C154" s="161">
        <v>0</v>
      </c>
      <c r="D154" s="161">
        <v>326.25</v>
      </c>
      <c r="E154" s="161">
        <v>483.49</v>
      </c>
      <c r="F154" s="161">
        <v>50.6</v>
      </c>
      <c r="G154" s="283">
        <f t="shared" si="73"/>
        <v>534.09</v>
      </c>
      <c r="H154" s="161">
        <v>0</v>
      </c>
      <c r="I154" s="161">
        <v>14.56</v>
      </c>
      <c r="J154" s="2">
        <f t="shared" si="75"/>
        <v>874.9</v>
      </c>
      <c r="K154" s="161">
        <v>162.63</v>
      </c>
      <c r="L154" s="161">
        <v>0</v>
      </c>
      <c r="M154" s="193">
        <v>844.48</v>
      </c>
      <c r="N154" s="161">
        <f>SUM(K154:M154)</f>
        <v>1007.11</v>
      </c>
      <c r="O154" s="167">
        <f>J154+N154</f>
        <v>1882.01</v>
      </c>
      <c r="P154" s="7"/>
      <c r="Q154" s="7"/>
      <c r="R154" s="7"/>
      <c r="S154" s="7"/>
    </row>
    <row r="155" spans="1:19" ht="15.75" thickBot="1" x14ac:dyDescent="0.3">
      <c r="A155" s="335" t="s">
        <v>36</v>
      </c>
      <c r="B155" s="335"/>
      <c r="C155" s="335">
        <v>1274</v>
      </c>
      <c r="D155" s="335">
        <v>398.87</v>
      </c>
      <c r="E155" s="335">
        <v>594.62</v>
      </c>
      <c r="F155" s="335">
        <v>27.3</v>
      </c>
      <c r="G155" s="301">
        <f t="shared" si="73"/>
        <v>621.91999999999996</v>
      </c>
      <c r="H155" s="335">
        <v>0</v>
      </c>
      <c r="I155" s="335">
        <v>11.38</v>
      </c>
      <c r="J155" s="302">
        <f t="shared" si="75"/>
        <v>2306.17</v>
      </c>
      <c r="K155" s="335">
        <v>162.63</v>
      </c>
      <c r="L155" s="335">
        <v>102.38</v>
      </c>
      <c r="M155" s="193">
        <v>844.48</v>
      </c>
      <c r="N155" s="335">
        <f>SUM(K155:M155)</f>
        <v>1109.49</v>
      </c>
      <c r="O155" s="341">
        <f>J155+N155</f>
        <v>3415.66</v>
      </c>
      <c r="P155" s="7"/>
      <c r="Q155" s="7"/>
      <c r="R155" s="7"/>
      <c r="S155" s="7"/>
    </row>
    <row r="156" spans="1:19" ht="15.75" thickBot="1" x14ac:dyDescent="0.3">
      <c r="A156" s="285"/>
      <c r="B156" s="286"/>
      <c r="C156" s="286">
        <f>SUM(C153:C155)</f>
        <v>2548</v>
      </c>
      <c r="D156" s="286">
        <f>SUM(D153:D155)</f>
        <v>984.15</v>
      </c>
      <c r="E156" s="286"/>
      <c r="F156" s="286"/>
      <c r="G156" s="288">
        <f>SUM(G153:G155)</f>
        <v>1734.06</v>
      </c>
      <c r="H156" s="286">
        <f>SUM(H153:H155)</f>
        <v>0</v>
      </c>
      <c r="I156" s="295">
        <f>SUM(I153:I155)</f>
        <v>38.620000000000005</v>
      </c>
      <c r="J156" s="299">
        <f t="shared" si="75"/>
        <v>5304.83</v>
      </c>
      <c r="K156" s="300">
        <f>SUM(K153:K155)</f>
        <v>489.29999999999995</v>
      </c>
      <c r="L156" s="286">
        <f>SUM(L153:L155)</f>
        <v>145.60999999999999</v>
      </c>
      <c r="M156" s="286">
        <f>SUM(M153:M155)</f>
        <v>2533.44</v>
      </c>
      <c r="N156" s="286">
        <f>SUM(N153:N155)</f>
        <v>3168.3500000000004</v>
      </c>
      <c r="O156" s="313">
        <f>SUM(O153:O155)</f>
        <v>8473.18</v>
      </c>
      <c r="P156" s="7"/>
      <c r="Q156" s="7"/>
      <c r="R156" s="7"/>
      <c r="S156" s="7"/>
    </row>
    <row r="157" spans="1:19" x14ac:dyDescent="0.25">
      <c r="A157" s="193" t="s">
        <v>34</v>
      </c>
      <c r="B157" s="193">
        <v>39</v>
      </c>
      <c r="C157" s="193">
        <v>1262.8</v>
      </c>
      <c r="D157" s="193">
        <v>269.29000000000002</v>
      </c>
      <c r="E157" s="193">
        <v>450.8</v>
      </c>
      <c r="F157" s="193">
        <v>114.37</v>
      </c>
      <c r="G157" s="292">
        <f t="shared" si="73"/>
        <v>565.17000000000007</v>
      </c>
      <c r="H157" s="193">
        <v>0</v>
      </c>
      <c r="I157" s="193">
        <v>12.57</v>
      </c>
      <c r="J157" s="293">
        <f t="shared" si="75"/>
        <v>2109.8300000000004</v>
      </c>
      <c r="K157" s="193">
        <v>164.04</v>
      </c>
      <c r="L157" s="193">
        <v>42.85</v>
      </c>
      <c r="M157" s="193">
        <v>837.06</v>
      </c>
      <c r="N157" s="193">
        <f>SUM(K157:M157)</f>
        <v>1043.9499999999998</v>
      </c>
      <c r="O157" s="294">
        <f>J157+N157</f>
        <v>3153.78</v>
      </c>
      <c r="P157" s="7"/>
      <c r="Q157" s="7"/>
      <c r="R157" s="7"/>
      <c r="S157" s="7"/>
    </row>
    <row r="158" spans="1:19" x14ac:dyDescent="0.25">
      <c r="A158" s="161" t="s">
        <v>35</v>
      </c>
      <c r="B158" s="161"/>
      <c r="C158" s="161">
        <v>0</v>
      </c>
      <c r="D158" s="161">
        <v>169.01</v>
      </c>
      <c r="E158" s="161">
        <v>298.18</v>
      </c>
      <c r="F158" s="161">
        <v>50.15</v>
      </c>
      <c r="G158" s="283">
        <f t="shared" si="73"/>
        <v>348.33</v>
      </c>
      <c r="H158" s="161">
        <v>0</v>
      </c>
      <c r="I158" s="161">
        <v>14.43</v>
      </c>
      <c r="J158" s="2">
        <f t="shared" si="75"/>
        <v>531.76999999999987</v>
      </c>
      <c r="K158" s="161">
        <v>162.63</v>
      </c>
      <c r="L158" s="161">
        <v>0</v>
      </c>
      <c r="M158" s="193">
        <v>837.06</v>
      </c>
      <c r="N158" s="161">
        <f>SUM(K158:M158)</f>
        <v>999.68999999999994</v>
      </c>
      <c r="O158" s="167">
        <f>J158+N158</f>
        <v>1531.4599999999998</v>
      </c>
      <c r="P158" s="7"/>
      <c r="Q158" s="7"/>
      <c r="R158" s="7"/>
      <c r="S158" s="7"/>
    </row>
    <row r="159" spans="1:19" ht="15.75" thickBot="1" x14ac:dyDescent="0.3">
      <c r="A159" s="335" t="s">
        <v>36</v>
      </c>
      <c r="B159" s="335"/>
      <c r="C159" s="335">
        <v>1262.8</v>
      </c>
      <c r="D159" s="335">
        <v>443.41</v>
      </c>
      <c r="E159" s="335">
        <v>547.71</v>
      </c>
      <c r="F159" s="335">
        <v>27.06</v>
      </c>
      <c r="G159" s="301">
        <f t="shared" si="73"/>
        <v>574.77</v>
      </c>
      <c r="H159" s="335">
        <v>0</v>
      </c>
      <c r="I159" s="335">
        <v>11.28</v>
      </c>
      <c r="J159" s="302">
        <f t="shared" si="75"/>
        <v>2292.2600000000002</v>
      </c>
      <c r="K159" s="335">
        <v>162.63</v>
      </c>
      <c r="L159" s="335">
        <v>101.48</v>
      </c>
      <c r="M159" s="193">
        <v>837.06</v>
      </c>
      <c r="N159" s="335">
        <f>SUM(K159:M159)</f>
        <v>1101.17</v>
      </c>
      <c r="O159" s="335">
        <f>J159+N159</f>
        <v>3393.4300000000003</v>
      </c>
      <c r="P159" s="7"/>
      <c r="Q159" s="7"/>
      <c r="R159" s="7"/>
      <c r="S159" s="7"/>
    </row>
    <row r="160" spans="1:19" ht="15.75" thickBot="1" x14ac:dyDescent="0.3">
      <c r="A160" s="285"/>
      <c r="B160" s="286"/>
      <c r="C160" s="286">
        <f>SUM(C157:C159)</f>
        <v>2525.6</v>
      </c>
      <c r="D160" s="286">
        <f>SUM(D157:D159)</f>
        <v>881.71</v>
      </c>
      <c r="E160" s="286"/>
      <c r="F160" s="286"/>
      <c r="G160" s="288">
        <f>SUM(G157:G159)</f>
        <v>1488.27</v>
      </c>
      <c r="H160" s="286">
        <f>SUM(H157:H159)</f>
        <v>0</v>
      </c>
      <c r="I160" s="295">
        <f>SUM(I157:I159)</f>
        <v>38.28</v>
      </c>
      <c r="J160" s="299">
        <f t="shared" si="75"/>
        <v>4933.8599999999997</v>
      </c>
      <c r="K160" s="300">
        <f>SUM(K157:K159)</f>
        <v>489.29999999999995</v>
      </c>
      <c r="L160" s="286">
        <f>SUM(L157:L159)</f>
        <v>144.33000000000001</v>
      </c>
      <c r="M160" s="286">
        <f>SUM(M157:M159)</f>
        <v>2511.1799999999998</v>
      </c>
      <c r="N160" s="286">
        <f>SUM(N157:N159)</f>
        <v>3144.81</v>
      </c>
      <c r="O160" s="313">
        <f>SUM(O157:O159)</f>
        <v>8078.67</v>
      </c>
      <c r="P160" s="7"/>
      <c r="Q160" s="7"/>
      <c r="R160" s="7"/>
      <c r="S160" s="7"/>
    </row>
    <row r="161" spans="1:19" x14ac:dyDescent="0.25">
      <c r="A161" s="193" t="s">
        <v>34</v>
      </c>
      <c r="B161" s="193">
        <v>40</v>
      </c>
      <c r="C161" s="193">
        <v>845.6</v>
      </c>
      <c r="D161" s="193">
        <v>130.5</v>
      </c>
      <c r="E161" s="193">
        <v>178.43</v>
      </c>
      <c r="F161" s="193">
        <v>76.59</v>
      </c>
      <c r="G161" s="292">
        <f t="shared" si="73"/>
        <v>255.02</v>
      </c>
      <c r="H161" s="193">
        <v>260.26</v>
      </c>
      <c r="I161" s="193">
        <v>8.42</v>
      </c>
      <c r="J161" s="293">
        <f t="shared" si="75"/>
        <v>1499.8000000000002</v>
      </c>
      <c r="K161" s="193">
        <v>54.68</v>
      </c>
      <c r="L161" s="193">
        <v>28.69</v>
      </c>
      <c r="M161" s="193">
        <v>560.51</v>
      </c>
      <c r="N161" s="193">
        <f>SUM(K161:M161)</f>
        <v>643.88</v>
      </c>
      <c r="O161" s="294">
        <f>J161+N161</f>
        <v>2143.6800000000003</v>
      </c>
      <c r="P161" s="7"/>
      <c r="Q161" s="7"/>
      <c r="R161" s="7"/>
      <c r="S161" s="7"/>
    </row>
    <row r="162" spans="1:19" x14ac:dyDescent="0.25">
      <c r="A162" s="161" t="s">
        <v>35</v>
      </c>
      <c r="B162" s="161"/>
      <c r="C162" s="161">
        <v>0</v>
      </c>
      <c r="D162" s="161">
        <v>14.5</v>
      </c>
      <c r="E162" s="161">
        <v>60.66</v>
      </c>
      <c r="F162" s="161">
        <v>33.58</v>
      </c>
      <c r="G162" s="283">
        <f t="shared" si="73"/>
        <v>94.24</v>
      </c>
      <c r="H162" s="161">
        <v>260.26</v>
      </c>
      <c r="I162" s="161">
        <v>9.66</v>
      </c>
      <c r="J162" s="2">
        <f t="shared" si="75"/>
        <v>378.66</v>
      </c>
      <c r="K162" s="161">
        <v>54.21</v>
      </c>
      <c r="L162" s="161">
        <v>0</v>
      </c>
      <c r="M162" s="193">
        <v>560.51</v>
      </c>
      <c r="N162" s="161">
        <f>SUM(K162:M162)</f>
        <v>614.72</v>
      </c>
      <c r="O162" s="161">
        <f>J162+N162</f>
        <v>993.38000000000011</v>
      </c>
      <c r="P162" s="7"/>
      <c r="Q162" s="7"/>
      <c r="R162" s="7"/>
      <c r="S162" s="7"/>
    </row>
    <row r="163" spans="1:19" ht="15.75" thickBot="1" x14ac:dyDescent="0.3">
      <c r="A163" s="210" t="s">
        <v>36</v>
      </c>
      <c r="B163" s="210"/>
      <c r="C163" s="210">
        <v>845.6</v>
      </c>
      <c r="D163" s="210">
        <v>189.08</v>
      </c>
      <c r="E163" s="210">
        <v>321.58999999999997</v>
      </c>
      <c r="F163" s="210">
        <v>18.12</v>
      </c>
      <c r="G163" s="301">
        <f t="shared" si="73"/>
        <v>339.71</v>
      </c>
      <c r="H163" s="210">
        <v>260.26</v>
      </c>
      <c r="I163" s="210">
        <v>7.55</v>
      </c>
      <c r="J163" s="302">
        <f t="shared" si="75"/>
        <v>1642.2</v>
      </c>
      <c r="K163" s="210">
        <v>54.21</v>
      </c>
      <c r="L163" s="210">
        <v>67.95</v>
      </c>
      <c r="M163" s="193">
        <v>560.51</v>
      </c>
      <c r="N163" s="210">
        <f>SUM(K163:M163)</f>
        <v>682.67</v>
      </c>
      <c r="O163" s="304">
        <f>J163+N163</f>
        <v>2324.87</v>
      </c>
      <c r="P163" s="7"/>
      <c r="Q163" s="7"/>
      <c r="R163" s="7"/>
      <c r="S163" s="7"/>
    </row>
    <row r="164" spans="1:19" ht="15.75" thickBot="1" x14ac:dyDescent="0.3">
      <c r="A164" s="285"/>
      <c r="B164" s="286"/>
      <c r="C164" s="286">
        <f>SUM(C161:C163)</f>
        <v>1691.2</v>
      </c>
      <c r="D164" s="286">
        <f>SUM(D161:D163)</f>
        <v>334.08000000000004</v>
      </c>
      <c r="E164" s="286"/>
      <c r="F164" s="286"/>
      <c r="G164" s="288">
        <f>SUM(G161:G163)</f>
        <v>688.97</v>
      </c>
      <c r="H164" s="286">
        <f>SUM(H161:H163)</f>
        <v>780.78</v>
      </c>
      <c r="I164" s="295">
        <f>SUM(I161:I163)</f>
        <v>25.63</v>
      </c>
      <c r="J164" s="299">
        <f t="shared" si="75"/>
        <v>3520.66</v>
      </c>
      <c r="K164" s="300">
        <f>SUM(K161:K163)</f>
        <v>163.1</v>
      </c>
      <c r="L164" s="286">
        <f>SUM(L161:L163)</f>
        <v>96.64</v>
      </c>
      <c r="M164" s="286">
        <f>SUM(M161:M163)</f>
        <v>1681.53</v>
      </c>
      <c r="N164" s="286">
        <f>SUM(N161:N163)</f>
        <v>1941.27</v>
      </c>
      <c r="O164" s="313">
        <f>SUM(O161:O163)</f>
        <v>5461.93</v>
      </c>
      <c r="P164" s="7"/>
      <c r="Q164" s="7"/>
      <c r="R164" s="7"/>
      <c r="S164" s="7"/>
    </row>
    <row r="165" spans="1:19" x14ac:dyDescent="0.25">
      <c r="A165" s="193" t="s">
        <v>34</v>
      </c>
      <c r="B165" s="193">
        <v>41</v>
      </c>
      <c r="C165" s="193">
        <v>1265.5999999999999</v>
      </c>
      <c r="D165" s="193">
        <v>261.45999999999998</v>
      </c>
      <c r="E165" s="193">
        <v>493.49</v>
      </c>
      <c r="F165" s="193">
        <v>114.63</v>
      </c>
      <c r="G165" s="292">
        <f t="shared" si="73"/>
        <v>608.12</v>
      </c>
      <c r="H165" s="193">
        <v>151.66999999999999</v>
      </c>
      <c r="I165" s="193">
        <v>12.6</v>
      </c>
      <c r="J165" s="293">
        <f t="shared" si="75"/>
        <v>2299.4499999999998</v>
      </c>
      <c r="K165" s="193">
        <v>54.68</v>
      </c>
      <c r="L165" s="193">
        <v>42.94</v>
      </c>
      <c r="M165" s="193">
        <v>838.91</v>
      </c>
      <c r="N165" s="193">
        <f>SUM(K165:M165)</f>
        <v>936.53</v>
      </c>
      <c r="O165" s="294">
        <f>J165+N165</f>
        <v>3235.9799999999996</v>
      </c>
      <c r="P165" s="7"/>
      <c r="Q165" s="7"/>
      <c r="R165" s="7"/>
      <c r="S165" s="7"/>
    </row>
    <row r="166" spans="1:19" x14ac:dyDescent="0.25">
      <c r="A166" s="161" t="s">
        <v>35</v>
      </c>
      <c r="B166" s="161"/>
      <c r="C166" s="161">
        <v>0</v>
      </c>
      <c r="D166" s="161">
        <v>214.83</v>
      </c>
      <c r="E166" s="161">
        <v>380.38</v>
      </c>
      <c r="F166" s="161">
        <v>50.26</v>
      </c>
      <c r="G166" s="283">
        <f t="shared" si="73"/>
        <v>430.64</v>
      </c>
      <c r="H166" s="161">
        <v>98.9</v>
      </c>
      <c r="I166" s="161">
        <v>14.46</v>
      </c>
      <c r="J166" s="2">
        <f t="shared" si="75"/>
        <v>758.83</v>
      </c>
      <c r="K166" s="161">
        <v>54.21</v>
      </c>
      <c r="L166" s="161">
        <v>0</v>
      </c>
      <c r="M166" s="193">
        <v>838.91</v>
      </c>
      <c r="N166" s="161">
        <f>SUM(K166:M166)</f>
        <v>893.12</v>
      </c>
      <c r="O166" s="161">
        <f>J166+N166</f>
        <v>1651.95</v>
      </c>
      <c r="P166" s="7"/>
      <c r="Q166" s="7"/>
      <c r="R166" s="7"/>
      <c r="S166" s="7"/>
    </row>
    <row r="167" spans="1:19" ht="15.75" thickBot="1" x14ac:dyDescent="0.3">
      <c r="A167" s="210" t="s">
        <v>36</v>
      </c>
      <c r="B167" s="210"/>
      <c r="C167" s="210">
        <v>1265.5999999999999</v>
      </c>
      <c r="D167" s="210">
        <v>233.91</v>
      </c>
      <c r="E167" s="210">
        <v>403.85</v>
      </c>
      <c r="F167" s="210">
        <v>27.12</v>
      </c>
      <c r="G167" s="301">
        <f t="shared" si="73"/>
        <v>430.97</v>
      </c>
      <c r="H167" s="210">
        <v>76.709999999999994</v>
      </c>
      <c r="I167" s="210">
        <v>11.3</v>
      </c>
      <c r="J167" s="302">
        <f t="shared" si="75"/>
        <v>2018.49</v>
      </c>
      <c r="K167" s="210">
        <v>54.21</v>
      </c>
      <c r="L167" s="210">
        <v>101.7</v>
      </c>
      <c r="M167" s="193">
        <v>838.91</v>
      </c>
      <c r="N167" s="210">
        <f>SUM(K167:M167)</f>
        <v>994.81999999999994</v>
      </c>
      <c r="O167" s="304">
        <f>J167+N167</f>
        <v>3013.31</v>
      </c>
      <c r="P167" s="7"/>
      <c r="Q167" s="7"/>
      <c r="R167" s="7"/>
      <c r="S167" s="7"/>
    </row>
    <row r="168" spans="1:19" ht="15.75" thickBot="1" x14ac:dyDescent="0.3">
      <c r="A168" s="176"/>
      <c r="B168" s="297"/>
      <c r="C168" s="286">
        <f>SUM(C165:C167)</f>
        <v>2531.1999999999998</v>
      </c>
      <c r="D168" s="286">
        <f>SUM(D165:D167)</f>
        <v>710.19999999999993</v>
      </c>
      <c r="E168" s="286"/>
      <c r="F168" s="286"/>
      <c r="G168" s="288">
        <f>SUM(G165:G167)</f>
        <v>1469.73</v>
      </c>
      <c r="H168" s="286">
        <f>SUM(H165:H167)</f>
        <v>327.27999999999997</v>
      </c>
      <c r="I168" s="295">
        <f>SUM(I165:I167)</f>
        <v>38.36</v>
      </c>
      <c r="J168" s="299">
        <f t="shared" si="75"/>
        <v>5076.7699999999986</v>
      </c>
      <c r="K168" s="300">
        <f>SUM(K165:K167)</f>
        <v>163.1</v>
      </c>
      <c r="L168" s="286">
        <f>SUM(L165:L167)</f>
        <v>144.63999999999999</v>
      </c>
      <c r="M168" s="286">
        <f>SUM(M165:M167)</f>
        <v>2516.73</v>
      </c>
      <c r="N168" s="286">
        <f>SUM(N165:N167)</f>
        <v>2824.4700000000003</v>
      </c>
      <c r="O168" s="313">
        <f>SUM(O165:O167)</f>
        <v>7901.24</v>
      </c>
      <c r="P168" s="7"/>
      <c r="Q168" s="7"/>
      <c r="R168" s="7"/>
      <c r="S168" s="7"/>
    </row>
    <row r="169" spans="1:19" x14ac:dyDescent="0.25">
      <c r="A169" s="193" t="s">
        <v>34</v>
      </c>
      <c r="B169" s="193">
        <v>42</v>
      </c>
      <c r="C169" s="193">
        <v>1262.8</v>
      </c>
      <c r="D169" s="193">
        <v>100.92</v>
      </c>
      <c r="E169" s="193">
        <v>178.79</v>
      </c>
      <c r="F169" s="193">
        <v>114.37</v>
      </c>
      <c r="G169" s="292">
        <f t="shared" si="73"/>
        <v>293.15999999999997</v>
      </c>
      <c r="H169" s="193">
        <v>260.26</v>
      </c>
      <c r="I169" s="193">
        <v>12.57</v>
      </c>
      <c r="J169" s="293">
        <f t="shared" si="75"/>
        <v>1929.71</v>
      </c>
      <c r="K169" s="193">
        <v>54.68</v>
      </c>
      <c r="L169" s="193">
        <v>42.85</v>
      </c>
      <c r="M169" s="193">
        <v>837.06</v>
      </c>
      <c r="N169" s="193">
        <f>SUM(K169:M169)</f>
        <v>934.58999999999992</v>
      </c>
      <c r="O169" s="294">
        <f t="shared" ref="O169:O175" si="77">J169+N169</f>
        <v>2864.3</v>
      </c>
      <c r="P169" s="7"/>
      <c r="Q169" s="7"/>
      <c r="R169" s="7"/>
      <c r="S169" s="7"/>
    </row>
    <row r="170" spans="1:19" x14ac:dyDescent="0.25">
      <c r="A170" s="161" t="s">
        <v>35</v>
      </c>
      <c r="B170" s="161"/>
      <c r="C170" s="161">
        <v>0</v>
      </c>
      <c r="D170" s="161">
        <v>107.24</v>
      </c>
      <c r="E170" s="161">
        <v>164.88</v>
      </c>
      <c r="F170" s="161">
        <v>50.15</v>
      </c>
      <c r="G170" s="283">
        <f t="shared" si="73"/>
        <v>215.03</v>
      </c>
      <c r="H170" s="161">
        <v>260.26</v>
      </c>
      <c r="I170" s="161">
        <v>14.43</v>
      </c>
      <c r="J170" s="2">
        <f t="shared" si="75"/>
        <v>596.95999999999992</v>
      </c>
      <c r="K170" s="161">
        <v>54.21</v>
      </c>
      <c r="L170" s="161">
        <v>0</v>
      </c>
      <c r="M170" s="193">
        <v>837.06</v>
      </c>
      <c r="N170" s="161">
        <f>SUM(K170:M170)</f>
        <v>891.27</v>
      </c>
      <c r="O170" s="161">
        <f t="shared" si="77"/>
        <v>1488.23</v>
      </c>
      <c r="P170" s="7"/>
      <c r="Q170" s="7"/>
      <c r="R170" s="7"/>
      <c r="S170" s="7"/>
    </row>
    <row r="171" spans="1:19" ht="15.75" thickBot="1" x14ac:dyDescent="0.3">
      <c r="A171" s="210" t="s">
        <v>36</v>
      </c>
      <c r="B171" s="210"/>
      <c r="C171" s="210">
        <v>1262.8</v>
      </c>
      <c r="D171" s="210">
        <v>73.25</v>
      </c>
      <c r="E171" s="210">
        <v>118.52</v>
      </c>
      <c r="F171" s="210">
        <v>27.06</v>
      </c>
      <c r="G171" s="301">
        <f t="shared" si="73"/>
        <v>145.57999999999998</v>
      </c>
      <c r="H171" s="210">
        <v>260.26</v>
      </c>
      <c r="I171" s="210">
        <v>11.28</v>
      </c>
      <c r="J171" s="302">
        <f t="shared" si="75"/>
        <v>1753.1699999999998</v>
      </c>
      <c r="K171" s="210">
        <v>54.21</v>
      </c>
      <c r="L171" s="210">
        <v>101.48</v>
      </c>
      <c r="M171" s="193">
        <v>837.06</v>
      </c>
      <c r="N171" s="210">
        <f>SUM(K171:M171)</f>
        <v>992.75</v>
      </c>
      <c r="O171" s="304">
        <f t="shared" si="77"/>
        <v>2745.92</v>
      </c>
      <c r="P171" s="7"/>
      <c r="Q171" s="7"/>
      <c r="R171" s="7"/>
      <c r="S171" s="7"/>
    </row>
    <row r="172" spans="1:19" ht="15.75" thickBot="1" x14ac:dyDescent="0.3">
      <c r="A172" s="176"/>
      <c r="B172" s="297"/>
      <c r="C172" s="286">
        <f>SUM(C169:C171)</f>
        <v>2525.6</v>
      </c>
      <c r="D172" s="286">
        <f>SUM(D169:D171)</f>
        <v>281.40999999999997</v>
      </c>
      <c r="E172" s="286"/>
      <c r="F172" s="286"/>
      <c r="G172" s="288">
        <f>SUM(G169:G171)</f>
        <v>653.77</v>
      </c>
      <c r="H172" s="286">
        <f>SUM(H169:H171)</f>
        <v>780.78</v>
      </c>
      <c r="I172" s="295">
        <f>SUM(I169:I171)</f>
        <v>38.28</v>
      </c>
      <c r="J172" s="299">
        <f t="shared" si="75"/>
        <v>4279.8399999999992</v>
      </c>
      <c r="K172" s="300">
        <f>SUM(K169:K171)</f>
        <v>163.1</v>
      </c>
      <c r="L172" s="286">
        <f>SUM(L169:L171)</f>
        <v>144.33000000000001</v>
      </c>
      <c r="M172" s="286">
        <f>SUM(M169:M171)</f>
        <v>2511.1799999999998</v>
      </c>
      <c r="N172" s="286">
        <f>SUM(N169:N171)</f>
        <v>2818.6099999999997</v>
      </c>
      <c r="O172" s="318">
        <f t="shared" si="77"/>
        <v>7098.4499999999989</v>
      </c>
      <c r="P172" s="7"/>
      <c r="Q172" s="7"/>
      <c r="R172" s="7"/>
      <c r="S172" s="7"/>
    </row>
    <row r="173" spans="1:19" x14ac:dyDescent="0.25">
      <c r="A173" s="193" t="s">
        <v>34</v>
      </c>
      <c r="B173" s="193">
        <v>43</v>
      </c>
      <c r="C173" s="193">
        <v>840</v>
      </c>
      <c r="D173" s="193">
        <v>18.559999999999999</v>
      </c>
      <c r="E173" s="193">
        <v>57.34</v>
      </c>
      <c r="F173" s="193">
        <v>76.08</v>
      </c>
      <c r="G173" s="292">
        <f t="shared" si="73"/>
        <v>133.42000000000002</v>
      </c>
      <c r="H173" s="193">
        <v>260.26</v>
      </c>
      <c r="I173" s="193">
        <v>8.36</v>
      </c>
      <c r="J173" s="293">
        <f t="shared" si="75"/>
        <v>1260.5999999999999</v>
      </c>
      <c r="K173" s="193">
        <v>54.68</v>
      </c>
      <c r="L173" s="193">
        <v>28.5</v>
      </c>
      <c r="M173" s="193">
        <v>556.79999999999995</v>
      </c>
      <c r="N173" s="193">
        <f>SUM(K173:M173)</f>
        <v>639.98</v>
      </c>
      <c r="O173" s="294">
        <f t="shared" si="77"/>
        <v>1900.58</v>
      </c>
      <c r="P173" s="7"/>
      <c r="Q173" s="7"/>
      <c r="R173" s="7"/>
      <c r="S173" s="7"/>
    </row>
    <row r="174" spans="1:19" x14ac:dyDescent="0.25">
      <c r="A174" s="161" t="s">
        <v>35</v>
      </c>
      <c r="B174" s="161"/>
      <c r="C174" s="161">
        <v>0</v>
      </c>
      <c r="D174" s="161">
        <v>22.04</v>
      </c>
      <c r="E174" s="161">
        <v>59.99</v>
      </c>
      <c r="F174" s="161">
        <v>33.36</v>
      </c>
      <c r="G174" s="283">
        <f t="shared" si="73"/>
        <v>93.35</v>
      </c>
      <c r="H174" s="161">
        <v>260.26</v>
      </c>
      <c r="I174" s="161">
        <v>9.6</v>
      </c>
      <c r="J174" s="2">
        <f t="shared" si="75"/>
        <v>385.25</v>
      </c>
      <c r="K174" s="161">
        <v>54.21</v>
      </c>
      <c r="L174" s="161">
        <v>0</v>
      </c>
      <c r="M174" s="193">
        <v>556.79999999999995</v>
      </c>
      <c r="N174" s="161">
        <f>SUM(K174:M174)</f>
        <v>611.01</v>
      </c>
      <c r="O174" s="167">
        <f t="shared" si="77"/>
        <v>996.26</v>
      </c>
      <c r="P174" s="7"/>
      <c r="Q174" s="7"/>
      <c r="R174" s="7"/>
      <c r="S174" s="7"/>
    </row>
    <row r="175" spans="1:19" ht="15.75" thickBot="1" x14ac:dyDescent="0.3">
      <c r="A175" s="210" t="s">
        <v>36</v>
      </c>
      <c r="B175" s="210"/>
      <c r="C175" s="210">
        <v>840</v>
      </c>
      <c r="D175" s="210">
        <v>16.18</v>
      </c>
      <c r="E175" s="210">
        <v>54.34</v>
      </c>
      <c r="F175" s="210">
        <v>18</v>
      </c>
      <c r="G175" s="301">
        <f t="shared" si="73"/>
        <v>72.34</v>
      </c>
      <c r="H175" s="210">
        <v>260.26</v>
      </c>
      <c r="I175" s="210">
        <v>7.5</v>
      </c>
      <c r="J175" s="302">
        <f t="shared" si="75"/>
        <v>1196.28</v>
      </c>
      <c r="K175" s="210">
        <v>54.21</v>
      </c>
      <c r="L175" s="210">
        <v>67.5</v>
      </c>
      <c r="M175" s="193">
        <v>556.79999999999995</v>
      </c>
      <c r="N175" s="210">
        <f>SUM(K175:M175)</f>
        <v>678.51</v>
      </c>
      <c r="O175" s="304">
        <f t="shared" si="77"/>
        <v>1874.79</v>
      </c>
      <c r="P175" s="7"/>
      <c r="Q175" s="7"/>
      <c r="R175" s="7"/>
      <c r="S175" s="7"/>
    </row>
    <row r="176" spans="1:19" ht="15.75" thickBot="1" x14ac:dyDescent="0.3">
      <c r="A176" s="176"/>
      <c r="B176" s="297"/>
      <c r="C176" s="286">
        <f>SUM(C173:C175)</f>
        <v>1680</v>
      </c>
      <c r="D176" s="286">
        <f>SUM(D173:D175)</f>
        <v>56.779999999999994</v>
      </c>
      <c r="E176" s="286"/>
      <c r="F176" s="286"/>
      <c r="G176" s="288">
        <f>SUM(G173:G175)</f>
        <v>299.11</v>
      </c>
      <c r="H176" s="286">
        <f>SUM(H173:H175)</f>
        <v>780.78</v>
      </c>
      <c r="I176" s="295">
        <f>SUM(I173:I175)</f>
        <v>25.46</v>
      </c>
      <c r="J176" s="299">
        <f t="shared" si="75"/>
        <v>2842.13</v>
      </c>
      <c r="K176" s="300">
        <f>SUM(K173:K175)</f>
        <v>163.1</v>
      </c>
      <c r="L176" s="286">
        <f>SUM(L173:L175)</f>
        <v>96</v>
      </c>
      <c r="M176" s="286">
        <f>SUM(M173:M175)</f>
        <v>1670.3999999999999</v>
      </c>
      <c r="N176" s="286">
        <f>SUM(N173:N175)</f>
        <v>1929.5</v>
      </c>
      <c r="O176" s="313">
        <f>SUM(O173:O175)</f>
        <v>4771.63</v>
      </c>
      <c r="P176" s="7"/>
      <c r="Q176" s="7"/>
      <c r="R176" s="7"/>
      <c r="S176" s="7"/>
    </row>
    <row r="177" spans="1:19" x14ac:dyDescent="0.25">
      <c r="A177" s="193" t="s">
        <v>34</v>
      </c>
      <c r="B177" s="193">
        <v>44</v>
      </c>
      <c r="C177" s="193">
        <v>1293.5999999999999</v>
      </c>
      <c r="D177" s="193">
        <v>419.69</v>
      </c>
      <c r="E177" s="193">
        <v>620.03</v>
      </c>
      <c r="F177" s="193">
        <v>117.16</v>
      </c>
      <c r="G177" s="292">
        <f t="shared" si="73"/>
        <v>737.18999999999994</v>
      </c>
      <c r="H177" s="193">
        <v>243.33</v>
      </c>
      <c r="I177" s="193">
        <v>12.88</v>
      </c>
      <c r="J177" s="293">
        <f t="shared" si="75"/>
        <v>2706.69</v>
      </c>
      <c r="K177" s="193">
        <v>218.72</v>
      </c>
      <c r="L177" s="193">
        <v>43.89</v>
      </c>
      <c r="M177" s="193">
        <v>857.47</v>
      </c>
      <c r="N177" s="193">
        <f>SUM(K177:M177)</f>
        <v>1120.08</v>
      </c>
      <c r="O177" s="294">
        <f>J177+N177</f>
        <v>3826.77</v>
      </c>
      <c r="P177" s="7"/>
      <c r="Q177" s="7"/>
      <c r="R177" s="7"/>
      <c r="S177" s="7"/>
    </row>
    <row r="178" spans="1:19" x14ac:dyDescent="0.25">
      <c r="A178" s="161" t="s">
        <v>35</v>
      </c>
      <c r="B178" s="161"/>
      <c r="C178" s="161">
        <v>0</v>
      </c>
      <c r="D178" s="161">
        <v>726.86</v>
      </c>
      <c r="E178" s="161">
        <v>1021.67</v>
      </c>
      <c r="F178" s="161">
        <v>51.37</v>
      </c>
      <c r="G178" s="283">
        <f t="shared" si="73"/>
        <v>1073.04</v>
      </c>
      <c r="H178" s="161">
        <v>443.4</v>
      </c>
      <c r="I178" s="161">
        <v>14.78</v>
      </c>
      <c r="J178" s="2">
        <f t="shared" si="75"/>
        <v>2258.0800000000004</v>
      </c>
      <c r="K178" s="161">
        <v>216.84</v>
      </c>
      <c r="L178" s="161">
        <v>0</v>
      </c>
      <c r="M178" s="193">
        <v>857.47</v>
      </c>
      <c r="N178" s="161">
        <f>SUM(K178:M178)</f>
        <v>1074.31</v>
      </c>
      <c r="O178" s="167">
        <f>J178+N178</f>
        <v>3332.3900000000003</v>
      </c>
      <c r="P178" s="7"/>
      <c r="Q178" s="7"/>
      <c r="R178" s="7"/>
      <c r="S178" s="7"/>
    </row>
    <row r="179" spans="1:19" ht="15.75" thickBot="1" x14ac:dyDescent="0.3">
      <c r="A179" s="210" t="s">
        <v>36</v>
      </c>
      <c r="B179" s="210"/>
      <c r="C179" s="210">
        <v>1293.5999999999999</v>
      </c>
      <c r="D179" s="210">
        <v>682.31</v>
      </c>
      <c r="E179" s="210">
        <v>995.86</v>
      </c>
      <c r="F179" s="210">
        <v>27.72</v>
      </c>
      <c r="G179" s="301">
        <f t="shared" si="73"/>
        <v>1023.58</v>
      </c>
      <c r="H179" s="210">
        <v>395.52</v>
      </c>
      <c r="I179" s="210">
        <v>11.55</v>
      </c>
      <c r="J179" s="302">
        <f t="shared" si="75"/>
        <v>3406.56</v>
      </c>
      <c r="K179" s="210">
        <v>216.84</v>
      </c>
      <c r="L179" s="210">
        <v>103.95</v>
      </c>
      <c r="M179" s="193">
        <v>857.47</v>
      </c>
      <c r="N179" s="210">
        <f>SUM(K179:M179)</f>
        <v>1178.26</v>
      </c>
      <c r="O179" s="304">
        <f>J179+N179</f>
        <v>4584.82</v>
      </c>
      <c r="P179" s="7"/>
      <c r="Q179" s="7"/>
      <c r="R179" s="7"/>
      <c r="S179" s="7"/>
    </row>
    <row r="180" spans="1:19" ht="15.75" thickBot="1" x14ac:dyDescent="0.3">
      <c r="A180" s="176"/>
      <c r="B180" s="297"/>
      <c r="C180" s="286">
        <f>SUM(C177:C179)</f>
        <v>2587.1999999999998</v>
      </c>
      <c r="D180" s="286">
        <f>SUM(D177:D179)</f>
        <v>1828.86</v>
      </c>
      <c r="E180" s="286"/>
      <c r="F180" s="286"/>
      <c r="G180" s="288">
        <f>SUM(G177:G179)</f>
        <v>2833.81</v>
      </c>
      <c r="H180" s="286">
        <f>SUM(H177:H179)</f>
        <v>1082.25</v>
      </c>
      <c r="I180" s="295">
        <f>SUM(I177:I179)</f>
        <v>39.21</v>
      </c>
      <c r="J180" s="299">
        <f t="shared" si="75"/>
        <v>8371.3299999999981</v>
      </c>
      <c r="K180" s="300">
        <f>SUM(K177:K179)</f>
        <v>652.4</v>
      </c>
      <c r="L180" s="286">
        <f>SUM(L177:L179)</f>
        <v>147.84</v>
      </c>
      <c r="M180" s="286">
        <f>SUM(M177:M179)</f>
        <v>2572.41</v>
      </c>
      <c r="N180" s="286">
        <f>SUM(N177:N179)</f>
        <v>3372.6499999999996</v>
      </c>
      <c r="O180" s="313">
        <f>SUM(O177:O179)</f>
        <v>11743.98</v>
      </c>
      <c r="P180" s="7"/>
      <c r="Q180" s="7"/>
      <c r="R180" s="7"/>
      <c r="S180" s="7"/>
    </row>
    <row r="181" spans="1:19" x14ac:dyDescent="0.25">
      <c r="A181" s="193" t="s">
        <v>34</v>
      </c>
      <c r="B181" s="193">
        <v>45</v>
      </c>
      <c r="C181" s="193">
        <v>1260</v>
      </c>
      <c r="D181" s="193">
        <v>0</v>
      </c>
      <c r="E181" s="193">
        <v>0</v>
      </c>
      <c r="F181" s="193">
        <v>114.12</v>
      </c>
      <c r="G181" s="292">
        <f t="shared" si="73"/>
        <v>114.12</v>
      </c>
      <c r="H181" s="193">
        <v>0</v>
      </c>
      <c r="I181" s="193">
        <v>12.54</v>
      </c>
      <c r="J181" s="293">
        <f t="shared" si="75"/>
        <v>1386.6599999999999</v>
      </c>
      <c r="K181" s="193">
        <v>0</v>
      </c>
      <c r="L181" s="193">
        <v>42.75</v>
      </c>
      <c r="M181" s="193">
        <v>835.2</v>
      </c>
      <c r="N181" s="193">
        <f>SUM(K181:M181)</f>
        <v>877.95</v>
      </c>
      <c r="O181" s="294">
        <f>J181+N181</f>
        <v>2264.6099999999997</v>
      </c>
      <c r="P181" s="7"/>
      <c r="Q181" s="7"/>
      <c r="R181" s="7"/>
      <c r="S181" s="7"/>
    </row>
    <row r="182" spans="1:19" x14ac:dyDescent="0.25">
      <c r="A182" s="161" t="s">
        <v>35</v>
      </c>
      <c r="B182" s="161"/>
      <c r="C182" s="161">
        <v>0</v>
      </c>
      <c r="D182" s="161">
        <v>58</v>
      </c>
      <c r="E182" s="161">
        <v>79.040000000000006</v>
      </c>
      <c r="F182" s="161">
        <v>50.04</v>
      </c>
      <c r="G182" s="283">
        <f t="shared" si="73"/>
        <v>129.08000000000001</v>
      </c>
      <c r="H182" s="161">
        <v>0</v>
      </c>
      <c r="I182" s="161">
        <v>14.4</v>
      </c>
      <c r="J182" s="2">
        <f t="shared" si="75"/>
        <v>201.48000000000002</v>
      </c>
      <c r="K182" s="161">
        <v>0</v>
      </c>
      <c r="L182" s="161">
        <v>0</v>
      </c>
      <c r="M182" s="193">
        <v>835.2</v>
      </c>
      <c r="N182" s="161">
        <f>SUM(K182:M182)</f>
        <v>835.2</v>
      </c>
      <c r="O182" s="167">
        <f>J182+N182</f>
        <v>1036.68</v>
      </c>
      <c r="P182" s="7"/>
      <c r="Q182" s="7"/>
      <c r="R182" s="7"/>
      <c r="S182" s="7"/>
    </row>
    <row r="183" spans="1:19" ht="15.75" thickBot="1" x14ac:dyDescent="0.3">
      <c r="A183" s="210" t="s">
        <v>36</v>
      </c>
      <c r="B183" s="210"/>
      <c r="C183" s="210">
        <v>1260</v>
      </c>
      <c r="D183" s="210">
        <v>58</v>
      </c>
      <c r="E183" s="210">
        <v>79.040000000000006</v>
      </c>
      <c r="F183" s="210">
        <v>27</v>
      </c>
      <c r="G183" s="301">
        <f t="shared" si="73"/>
        <v>106.04</v>
      </c>
      <c r="H183" s="210">
        <v>0</v>
      </c>
      <c r="I183" s="210">
        <v>11.25</v>
      </c>
      <c r="J183" s="302">
        <f t="shared" si="75"/>
        <v>1435.29</v>
      </c>
      <c r="K183" s="210">
        <v>0</v>
      </c>
      <c r="L183" s="210">
        <v>101.25</v>
      </c>
      <c r="M183" s="193">
        <v>835.2</v>
      </c>
      <c r="N183" s="210">
        <f>SUM(K183:M183)</f>
        <v>936.45</v>
      </c>
      <c r="O183" s="304">
        <f>J183+N183</f>
        <v>2371.7399999999998</v>
      </c>
      <c r="P183" s="7"/>
      <c r="Q183" s="7"/>
      <c r="R183" s="7"/>
      <c r="S183" s="7"/>
    </row>
    <row r="184" spans="1:19" ht="15.75" thickBot="1" x14ac:dyDescent="0.3">
      <c r="A184" s="176"/>
      <c r="B184" s="297"/>
      <c r="C184" s="286">
        <f>SUM(C181:C183)</f>
        <v>2520</v>
      </c>
      <c r="D184" s="286">
        <f>SUM(D181:D183)</f>
        <v>116</v>
      </c>
      <c r="E184" s="286"/>
      <c r="F184" s="286"/>
      <c r="G184" s="288">
        <f>SUM(G181:G183)</f>
        <v>349.24</v>
      </c>
      <c r="H184" s="286">
        <f>SUM(H181:H183)</f>
        <v>0</v>
      </c>
      <c r="I184" s="295">
        <f>SUM(I181:I183)</f>
        <v>38.19</v>
      </c>
      <c r="J184" s="299">
        <f t="shared" si="75"/>
        <v>3023.43</v>
      </c>
      <c r="K184" s="300">
        <f>SUM(K181:K183)</f>
        <v>0</v>
      </c>
      <c r="L184" s="286">
        <f>SUM(L181:L183)</f>
        <v>144</v>
      </c>
      <c r="M184" s="286">
        <f>SUM(M181:M183)</f>
        <v>2505.6000000000004</v>
      </c>
      <c r="N184" s="286">
        <f>SUM(N181:N183)</f>
        <v>2649.6000000000004</v>
      </c>
      <c r="O184" s="313">
        <f>SUM(O181:O183)</f>
        <v>5673.03</v>
      </c>
      <c r="P184" s="7"/>
      <c r="Q184" s="7"/>
      <c r="R184" s="7"/>
      <c r="S184" s="7"/>
    </row>
    <row r="185" spans="1:19" x14ac:dyDescent="0.25">
      <c r="A185" s="193" t="s">
        <v>34</v>
      </c>
      <c r="B185" s="193">
        <v>46</v>
      </c>
      <c r="C185" s="193">
        <v>834.4</v>
      </c>
      <c r="D185" s="193">
        <v>12.82</v>
      </c>
      <c r="E185" s="193">
        <v>48.41</v>
      </c>
      <c r="F185" s="193">
        <v>75.569999999999993</v>
      </c>
      <c r="G185" s="292">
        <f t="shared" si="73"/>
        <v>123.97999999999999</v>
      </c>
      <c r="H185" s="193">
        <v>260.26</v>
      </c>
      <c r="I185" s="193">
        <v>8.31</v>
      </c>
      <c r="J185" s="293">
        <f t="shared" si="75"/>
        <v>1239.77</v>
      </c>
      <c r="K185" s="193">
        <v>54.68</v>
      </c>
      <c r="L185" s="193">
        <v>28.31</v>
      </c>
      <c r="M185" s="193">
        <v>553.09</v>
      </c>
      <c r="N185" s="193">
        <f>SUM(K185:M185)</f>
        <v>636.08000000000004</v>
      </c>
      <c r="O185" s="294">
        <f t="shared" ref="O185:O191" si="78">J185+N185</f>
        <v>1875.85</v>
      </c>
      <c r="P185" s="7"/>
      <c r="Q185" s="7"/>
      <c r="R185" s="7"/>
      <c r="S185" s="7"/>
    </row>
    <row r="186" spans="1:19" x14ac:dyDescent="0.25">
      <c r="A186" s="161" t="s">
        <v>35</v>
      </c>
      <c r="B186" s="161"/>
      <c r="C186" s="161">
        <v>0</v>
      </c>
      <c r="D186" s="161">
        <v>64.84</v>
      </c>
      <c r="E186" s="161">
        <v>109.75</v>
      </c>
      <c r="F186" s="161">
        <v>33.14</v>
      </c>
      <c r="G186" s="283">
        <f t="shared" si="73"/>
        <v>142.88999999999999</v>
      </c>
      <c r="H186" s="161">
        <v>260.26</v>
      </c>
      <c r="I186" s="161">
        <v>9.5399999999999991</v>
      </c>
      <c r="J186" s="2">
        <f t="shared" si="75"/>
        <v>477.53000000000003</v>
      </c>
      <c r="K186" s="161">
        <v>54.21</v>
      </c>
      <c r="L186" s="161">
        <v>0</v>
      </c>
      <c r="M186" s="193">
        <v>553.09</v>
      </c>
      <c r="N186" s="161">
        <f>SUM(K186:M186)</f>
        <v>607.30000000000007</v>
      </c>
      <c r="O186" s="167">
        <f t="shared" si="78"/>
        <v>1084.8300000000002</v>
      </c>
      <c r="P186" s="7"/>
      <c r="Q186" s="7"/>
      <c r="R186" s="7"/>
      <c r="S186" s="7"/>
    </row>
    <row r="187" spans="1:19" ht="15.75" thickBot="1" x14ac:dyDescent="0.3">
      <c r="A187" s="210" t="s">
        <v>36</v>
      </c>
      <c r="B187" s="210"/>
      <c r="C187" s="210">
        <v>834.4</v>
      </c>
      <c r="D187" s="210">
        <v>40.020000000000003</v>
      </c>
      <c r="E187" s="210">
        <v>86.15</v>
      </c>
      <c r="F187" s="210">
        <v>17.88</v>
      </c>
      <c r="G187" s="301">
        <f t="shared" si="73"/>
        <v>104.03</v>
      </c>
      <c r="H187" s="210">
        <v>260.26</v>
      </c>
      <c r="I187" s="210">
        <v>7.45</v>
      </c>
      <c r="J187" s="302">
        <f t="shared" si="75"/>
        <v>1246.1600000000001</v>
      </c>
      <c r="K187" s="210">
        <v>54.21</v>
      </c>
      <c r="L187" s="210">
        <v>67.05</v>
      </c>
      <c r="M187" s="193">
        <v>553.09</v>
      </c>
      <c r="N187" s="210">
        <f>SUM(K187:M187)</f>
        <v>674.35</v>
      </c>
      <c r="O187" s="304">
        <f t="shared" si="78"/>
        <v>1920.5100000000002</v>
      </c>
      <c r="P187" s="7"/>
      <c r="Q187" s="7"/>
      <c r="R187" s="7"/>
      <c r="S187" s="7"/>
    </row>
    <row r="188" spans="1:19" ht="15.75" thickBot="1" x14ac:dyDescent="0.3">
      <c r="A188" s="176"/>
      <c r="B188" s="297"/>
      <c r="C188" s="286">
        <f>SUM(C185:C187)</f>
        <v>1668.8</v>
      </c>
      <c r="D188" s="286">
        <f>SUM(D185:D187)</f>
        <v>117.68</v>
      </c>
      <c r="E188" s="286"/>
      <c r="F188" s="286"/>
      <c r="G188" s="288">
        <f>SUM(G185:G187)</f>
        <v>370.9</v>
      </c>
      <c r="H188" s="286">
        <f>SUM(H185:H187)</f>
        <v>780.78</v>
      </c>
      <c r="I188" s="295">
        <f>SUM(I185:I187)</f>
        <v>25.3</v>
      </c>
      <c r="J188" s="299">
        <f t="shared" si="75"/>
        <v>2963.46</v>
      </c>
      <c r="K188" s="300">
        <f>SUM(K185:K187)</f>
        <v>163.1</v>
      </c>
      <c r="L188" s="286">
        <f>SUM(L185:L187)</f>
        <v>95.36</v>
      </c>
      <c r="M188" s="286">
        <f>SUM(M185:M187)</f>
        <v>1659.27</v>
      </c>
      <c r="N188" s="286">
        <f>SUM(N185:N187)</f>
        <v>1917.73</v>
      </c>
      <c r="O188" s="318">
        <f t="shared" si="78"/>
        <v>4881.1900000000005</v>
      </c>
      <c r="P188" s="7"/>
      <c r="Q188" s="7"/>
      <c r="R188" s="7"/>
      <c r="S188" s="7"/>
    </row>
    <row r="189" spans="1:19" x14ac:dyDescent="0.25">
      <c r="A189" s="193" t="s">
        <v>34</v>
      </c>
      <c r="B189" s="193">
        <v>47</v>
      </c>
      <c r="C189" s="193">
        <v>1271.2</v>
      </c>
      <c r="D189" s="193">
        <v>35.380000000000003</v>
      </c>
      <c r="E189" s="193">
        <v>91.29</v>
      </c>
      <c r="F189" s="193">
        <v>115.13</v>
      </c>
      <c r="G189" s="292">
        <f t="shared" si="73"/>
        <v>206.42000000000002</v>
      </c>
      <c r="H189" s="193">
        <v>53.3</v>
      </c>
      <c r="I189" s="193">
        <v>12.66</v>
      </c>
      <c r="J189" s="293">
        <f t="shared" si="75"/>
        <v>1578.9600000000003</v>
      </c>
      <c r="K189" s="193">
        <v>54.68</v>
      </c>
      <c r="L189" s="193">
        <v>43.13</v>
      </c>
      <c r="M189" s="193">
        <v>842.62</v>
      </c>
      <c r="N189" s="193">
        <f>SUM(K189:M189)</f>
        <v>940.43000000000006</v>
      </c>
      <c r="O189" s="294">
        <f t="shared" si="78"/>
        <v>2519.3900000000003</v>
      </c>
      <c r="P189" s="7"/>
      <c r="Q189" s="7"/>
      <c r="R189" s="7"/>
      <c r="S189" s="7"/>
    </row>
    <row r="190" spans="1:19" x14ac:dyDescent="0.25">
      <c r="A190" s="161" t="s">
        <v>35</v>
      </c>
      <c r="B190" s="161"/>
      <c r="C190" s="161">
        <v>0</v>
      </c>
      <c r="D190" s="161">
        <v>50.52</v>
      </c>
      <c r="E190" s="161">
        <v>96.98</v>
      </c>
      <c r="F190" s="161">
        <v>50.48</v>
      </c>
      <c r="G190" s="283">
        <f t="shared" si="73"/>
        <v>147.46</v>
      </c>
      <c r="H190" s="161">
        <v>82.13</v>
      </c>
      <c r="I190" s="161">
        <v>14.53</v>
      </c>
      <c r="J190" s="2">
        <f t="shared" si="75"/>
        <v>294.64</v>
      </c>
      <c r="K190" s="161">
        <v>54.21</v>
      </c>
      <c r="L190" s="161">
        <v>0</v>
      </c>
      <c r="M190" s="193">
        <v>842.62</v>
      </c>
      <c r="N190" s="161">
        <f>SUM(K190:M190)</f>
        <v>896.83</v>
      </c>
      <c r="O190" s="167">
        <f t="shared" si="78"/>
        <v>1191.47</v>
      </c>
      <c r="P190" s="7"/>
      <c r="Q190" s="7"/>
      <c r="R190" s="7"/>
      <c r="S190" s="7"/>
    </row>
    <row r="191" spans="1:19" ht="15.75" thickBot="1" x14ac:dyDescent="0.3">
      <c r="A191" s="210" t="s">
        <v>36</v>
      </c>
      <c r="B191" s="210"/>
      <c r="C191" s="210">
        <v>1271.2</v>
      </c>
      <c r="D191" s="210">
        <v>109.04</v>
      </c>
      <c r="E191" s="210">
        <v>188.91</v>
      </c>
      <c r="F191" s="210">
        <v>27.24</v>
      </c>
      <c r="G191" s="301">
        <f t="shared" si="73"/>
        <v>216.15</v>
      </c>
      <c r="H191" s="210">
        <v>47.18</v>
      </c>
      <c r="I191" s="210">
        <v>11.35</v>
      </c>
      <c r="J191" s="302">
        <f t="shared" si="75"/>
        <v>1654.92</v>
      </c>
      <c r="K191" s="210">
        <v>54.21</v>
      </c>
      <c r="L191" s="210">
        <v>102.15</v>
      </c>
      <c r="M191" s="193">
        <v>842.62</v>
      </c>
      <c r="N191" s="210">
        <f>SUM(K191:M191)</f>
        <v>998.98</v>
      </c>
      <c r="O191" s="304">
        <f t="shared" si="78"/>
        <v>2653.9</v>
      </c>
      <c r="P191" s="7"/>
      <c r="Q191" s="7"/>
      <c r="R191" s="7"/>
      <c r="S191" s="7"/>
    </row>
    <row r="192" spans="1:19" ht="15.75" thickBot="1" x14ac:dyDescent="0.3">
      <c r="A192" s="176"/>
      <c r="B192" s="297"/>
      <c r="C192" s="286">
        <f>SUM(C189:C191)</f>
        <v>2542.4</v>
      </c>
      <c r="D192" s="286">
        <f>SUM(D189:D191)</f>
        <v>194.94</v>
      </c>
      <c r="E192" s="286"/>
      <c r="F192" s="286"/>
      <c r="G192" s="288">
        <f>SUM(G189:G191)</f>
        <v>570.03</v>
      </c>
      <c r="H192" s="286">
        <f>SUM(H189:H191)</f>
        <v>182.61</v>
      </c>
      <c r="I192" s="295">
        <f>SUM(I189:I191)</f>
        <v>38.54</v>
      </c>
      <c r="J192" s="299">
        <f t="shared" si="75"/>
        <v>3528.52</v>
      </c>
      <c r="K192" s="300">
        <f>SUM(K189:K191)</f>
        <v>163.1</v>
      </c>
      <c r="L192" s="286">
        <f>SUM(L189:L191)</f>
        <v>145.28</v>
      </c>
      <c r="M192" s="286">
        <f>SUM(M189:M191)</f>
        <v>2527.86</v>
      </c>
      <c r="N192" s="286">
        <f>SUM(N189:N191)</f>
        <v>2836.2400000000002</v>
      </c>
      <c r="O192" s="313">
        <f>SUM(O189:O191)</f>
        <v>6364.76</v>
      </c>
      <c r="P192" s="7"/>
      <c r="Q192" s="7"/>
      <c r="R192" s="7"/>
      <c r="S192" s="7"/>
    </row>
    <row r="193" spans="1:19" x14ac:dyDescent="0.25">
      <c r="A193" s="193" t="s">
        <v>34</v>
      </c>
      <c r="B193" s="193">
        <v>48</v>
      </c>
      <c r="C193" s="193">
        <v>1237.5999999999999</v>
      </c>
      <c r="D193" s="193">
        <v>58</v>
      </c>
      <c r="E193" s="193">
        <v>79.040000000000006</v>
      </c>
      <c r="F193" s="193">
        <v>112.09</v>
      </c>
      <c r="G193" s="292">
        <f t="shared" si="73"/>
        <v>191.13</v>
      </c>
      <c r="H193" s="193">
        <v>349.48</v>
      </c>
      <c r="I193" s="193">
        <v>12.32</v>
      </c>
      <c r="J193" s="293">
        <f t="shared" si="75"/>
        <v>1848.53</v>
      </c>
      <c r="K193" s="193">
        <v>54.68</v>
      </c>
      <c r="L193" s="193">
        <v>41.99</v>
      </c>
      <c r="M193" s="193">
        <v>820.35</v>
      </c>
      <c r="N193" s="193">
        <f>SUM(K193:M193)</f>
        <v>917.02</v>
      </c>
      <c r="O193" s="294">
        <f t="shared" ref="O193:O199" si="79">J193+N193</f>
        <v>2765.55</v>
      </c>
      <c r="P193" s="7"/>
      <c r="Q193" s="7"/>
      <c r="R193" s="7"/>
      <c r="S193" s="7"/>
    </row>
    <row r="194" spans="1:19" x14ac:dyDescent="0.25">
      <c r="A194" s="161" t="s">
        <v>35</v>
      </c>
      <c r="B194" s="161"/>
      <c r="C194" s="161">
        <v>0</v>
      </c>
      <c r="D194" s="161">
        <v>116</v>
      </c>
      <c r="E194" s="161">
        <v>158.08000000000001</v>
      </c>
      <c r="F194" s="161">
        <v>49.15</v>
      </c>
      <c r="G194" s="283">
        <f t="shared" si="73"/>
        <v>207.23000000000002</v>
      </c>
      <c r="H194" s="161">
        <v>174.74</v>
      </c>
      <c r="I194" s="161">
        <v>14.14</v>
      </c>
      <c r="J194" s="2">
        <f t="shared" si="75"/>
        <v>512.11</v>
      </c>
      <c r="K194" s="161">
        <v>54.21</v>
      </c>
      <c r="L194" s="161">
        <v>0</v>
      </c>
      <c r="M194" s="193">
        <v>820.35</v>
      </c>
      <c r="N194" s="161">
        <f>SUM(K194:M194)</f>
        <v>874.56000000000006</v>
      </c>
      <c r="O194" s="167">
        <f t="shared" si="79"/>
        <v>1386.67</v>
      </c>
      <c r="P194" s="7"/>
      <c r="Q194" s="7"/>
      <c r="R194" s="7"/>
      <c r="S194" s="7"/>
    </row>
    <row r="195" spans="1:19" ht="15.75" thickBot="1" x14ac:dyDescent="0.3">
      <c r="A195" s="210" t="s">
        <v>36</v>
      </c>
      <c r="B195" s="210"/>
      <c r="C195" s="210">
        <v>1237.5999999999999</v>
      </c>
      <c r="D195" s="210">
        <v>58</v>
      </c>
      <c r="E195" s="210">
        <v>79.040000000000006</v>
      </c>
      <c r="F195" s="210">
        <v>26.52</v>
      </c>
      <c r="G195" s="301">
        <f t="shared" si="73"/>
        <v>105.56</v>
      </c>
      <c r="H195" s="210">
        <v>174.74</v>
      </c>
      <c r="I195" s="210">
        <v>11.05</v>
      </c>
      <c r="J195" s="302">
        <f t="shared" si="75"/>
        <v>1586.9499999999998</v>
      </c>
      <c r="K195" s="210">
        <v>54.21</v>
      </c>
      <c r="L195" s="210">
        <v>99.45</v>
      </c>
      <c r="M195" s="193">
        <v>820.35</v>
      </c>
      <c r="N195" s="210">
        <f>SUM(K195:M195)</f>
        <v>974.01</v>
      </c>
      <c r="O195" s="210">
        <f t="shared" si="79"/>
        <v>2560.96</v>
      </c>
      <c r="P195" s="7"/>
      <c r="Q195" s="7"/>
      <c r="R195" s="7"/>
      <c r="S195" s="7"/>
    </row>
    <row r="196" spans="1:19" ht="15.75" thickBot="1" x14ac:dyDescent="0.3">
      <c r="A196" s="176"/>
      <c r="B196" s="342"/>
      <c r="C196" s="285">
        <f>SUM(C193:C195)</f>
        <v>2475.1999999999998</v>
      </c>
      <c r="D196" s="286">
        <f>SUM(D193:D195)</f>
        <v>232</v>
      </c>
      <c r="E196" s="286"/>
      <c r="F196" s="286"/>
      <c r="G196" s="288">
        <f>SUM(G193:G195)</f>
        <v>503.92</v>
      </c>
      <c r="H196" s="286">
        <f>SUM(H193:H195)</f>
        <v>698.96</v>
      </c>
      <c r="I196" s="295">
        <f>SUM(I193:I195)</f>
        <v>37.510000000000005</v>
      </c>
      <c r="J196" s="299">
        <f t="shared" si="75"/>
        <v>3947.59</v>
      </c>
      <c r="K196" s="300">
        <f>SUM(K193:K195)</f>
        <v>163.1</v>
      </c>
      <c r="L196" s="286">
        <f>SUM(L193:L195)</f>
        <v>141.44</v>
      </c>
      <c r="M196" s="286">
        <f>SUM(M193:M195)</f>
        <v>2461.0500000000002</v>
      </c>
      <c r="N196" s="286">
        <f>SUM(N193:N195)</f>
        <v>2765.59</v>
      </c>
      <c r="O196" s="318">
        <f t="shared" si="79"/>
        <v>6713.18</v>
      </c>
      <c r="P196" s="7"/>
      <c r="Q196" s="7"/>
      <c r="R196" s="7"/>
      <c r="S196" s="7"/>
    </row>
    <row r="197" spans="1:19" x14ac:dyDescent="0.25">
      <c r="A197" s="193" t="s">
        <v>34</v>
      </c>
      <c r="B197" s="193">
        <v>49</v>
      </c>
      <c r="C197" s="193">
        <v>842.8</v>
      </c>
      <c r="D197" s="193">
        <v>34.1</v>
      </c>
      <c r="E197" s="193">
        <v>81.569999999999993</v>
      </c>
      <c r="F197" s="193">
        <v>76.33</v>
      </c>
      <c r="G197" s="292">
        <f t="shared" si="73"/>
        <v>157.89999999999998</v>
      </c>
      <c r="H197" s="193">
        <v>87.37</v>
      </c>
      <c r="I197" s="193">
        <v>8.39</v>
      </c>
      <c r="J197" s="293">
        <f t="shared" si="75"/>
        <v>1130.5600000000002</v>
      </c>
      <c r="K197" s="193">
        <v>54.68</v>
      </c>
      <c r="L197" s="193">
        <v>28.6</v>
      </c>
      <c r="M197" s="193">
        <v>558.66</v>
      </c>
      <c r="N197" s="193">
        <f>SUM(K197:M197)</f>
        <v>641.93999999999994</v>
      </c>
      <c r="O197" s="294">
        <f t="shared" si="79"/>
        <v>1772.5</v>
      </c>
      <c r="P197" s="7"/>
      <c r="Q197" s="7"/>
      <c r="R197" s="7"/>
      <c r="S197" s="7"/>
    </row>
    <row r="198" spans="1:19" ht="15.75" thickBot="1" x14ac:dyDescent="0.3">
      <c r="A198" s="161" t="s">
        <v>35</v>
      </c>
      <c r="B198" s="161"/>
      <c r="C198" s="161">
        <v>0</v>
      </c>
      <c r="D198" s="161">
        <v>23.9</v>
      </c>
      <c r="E198" s="161">
        <v>36.99</v>
      </c>
      <c r="F198" s="161">
        <v>33.47</v>
      </c>
      <c r="G198" s="283">
        <f t="shared" ref="G198:G219" si="80">E198+F198</f>
        <v>70.460000000000008</v>
      </c>
      <c r="H198" s="161">
        <v>87.37</v>
      </c>
      <c r="I198" s="161">
        <v>9.6300000000000008</v>
      </c>
      <c r="J198" s="302">
        <f t="shared" si="75"/>
        <v>191.36</v>
      </c>
      <c r="K198" s="161">
        <v>54.21</v>
      </c>
      <c r="L198" s="161">
        <v>0</v>
      </c>
      <c r="M198" s="193">
        <v>558.66</v>
      </c>
      <c r="N198" s="161">
        <f>SUM(K198:M198)</f>
        <v>612.87</v>
      </c>
      <c r="O198" s="167">
        <f t="shared" si="79"/>
        <v>804.23</v>
      </c>
      <c r="P198" s="7"/>
      <c r="Q198" s="7"/>
      <c r="R198" s="7"/>
      <c r="S198" s="7"/>
    </row>
    <row r="199" spans="1:19" ht="15.75" thickBot="1" x14ac:dyDescent="0.3">
      <c r="A199" s="210" t="s">
        <v>36</v>
      </c>
      <c r="B199" s="210"/>
      <c r="C199" s="210">
        <v>842.8</v>
      </c>
      <c r="D199" s="210">
        <v>58</v>
      </c>
      <c r="E199" s="210">
        <v>118.56</v>
      </c>
      <c r="F199" s="210">
        <v>18.059999999999999</v>
      </c>
      <c r="G199" s="301">
        <f t="shared" si="80"/>
        <v>136.62</v>
      </c>
      <c r="H199" s="210">
        <v>87.37</v>
      </c>
      <c r="I199" s="211">
        <v>7.53</v>
      </c>
      <c r="J199" s="337">
        <f t="shared" si="75"/>
        <v>1132.32</v>
      </c>
      <c r="K199" s="213">
        <v>54.21</v>
      </c>
      <c r="L199" s="210">
        <v>67.73</v>
      </c>
      <c r="M199" s="193">
        <v>558.66</v>
      </c>
      <c r="N199" s="210">
        <f>SUM(K199:M199)</f>
        <v>680.59999999999991</v>
      </c>
      <c r="O199" s="210">
        <f t="shared" si="79"/>
        <v>1812.9199999999998</v>
      </c>
      <c r="P199" s="7"/>
      <c r="Q199" s="7"/>
      <c r="R199" s="7"/>
      <c r="S199" s="7"/>
    </row>
    <row r="200" spans="1:19" ht="15.75" thickBot="1" x14ac:dyDescent="0.3">
      <c r="A200" s="176"/>
      <c r="B200" s="297"/>
      <c r="C200" s="286">
        <f>SUM(C197:C199)</f>
        <v>1685.6</v>
      </c>
      <c r="D200" s="286">
        <f>SUM(D197:D199)</f>
        <v>116</v>
      </c>
      <c r="E200" s="286"/>
      <c r="F200" s="286"/>
      <c r="G200" s="288">
        <f>SUM(G197:G199)</f>
        <v>364.98</v>
      </c>
      <c r="H200" s="286">
        <f>SUM(H197:H199)</f>
        <v>262.11</v>
      </c>
      <c r="I200" s="286">
        <f>SUM(I197:I199)</f>
        <v>25.550000000000004</v>
      </c>
      <c r="J200" s="343">
        <f t="shared" si="75"/>
        <v>2454.2400000000002</v>
      </c>
      <c r="K200" s="286">
        <f>SUM(K197:K199)</f>
        <v>163.1</v>
      </c>
      <c r="L200" s="286">
        <f>SUM(L197:L199)</f>
        <v>96.330000000000013</v>
      </c>
      <c r="M200" s="286">
        <f>SUM(M197:M199)</f>
        <v>1675.98</v>
      </c>
      <c r="N200" s="286">
        <f>SUM(N197:N199)</f>
        <v>1935.4099999999999</v>
      </c>
      <c r="O200" s="313">
        <f>SUM(O197:O199)</f>
        <v>4389.6499999999996</v>
      </c>
      <c r="P200" s="7"/>
      <c r="Q200" s="7"/>
      <c r="R200" s="7"/>
      <c r="S200" s="7"/>
    </row>
    <row r="201" spans="1:19" x14ac:dyDescent="0.25">
      <c r="A201" s="193" t="s">
        <v>34</v>
      </c>
      <c r="B201" s="193">
        <v>50</v>
      </c>
      <c r="C201" s="193">
        <v>1268.4000000000001</v>
      </c>
      <c r="D201" s="193">
        <v>439.93</v>
      </c>
      <c r="E201" s="193">
        <v>519.05999999999995</v>
      </c>
      <c r="F201" s="193">
        <v>114.88</v>
      </c>
      <c r="G201" s="292">
        <f t="shared" si="80"/>
        <v>633.93999999999994</v>
      </c>
      <c r="H201" s="193">
        <v>0</v>
      </c>
      <c r="I201" s="193">
        <v>12.63</v>
      </c>
      <c r="J201" s="2">
        <f t="shared" si="75"/>
        <v>2354.9</v>
      </c>
      <c r="K201" s="193">
        <v>109.36</v>
      </c>
      <c r="L201" s="193">
        <v>43.04</v>
      </c>
      <c r="M201" s="193">
        <v>840.77</v>
      </c>
      <c r="N201" s="193">
        <f>SUM(K201:M201)</f>
        <v>993.17</v>
      </c>
      <c r="O201" s="294">
        <f>J201+N201</f>
        <v>3348.07</v>
      </c>
      <c r="P201" s="7"/>
      <c r="Q201" s="7"/>
      <c r="R201" s="7"/>
      <c r="S201" s="7"/>
    </row>
    <row r="202" spans="1:19" x14ac:dyDescent="0.25">
      <c r="A202" s="161" t="s">
        <v>35</v>
      </c>
      <c r="B202" s="161"/>
      <c r="C202" s="161">
        <v>0</v>
      </c>
      <c r="D202" s="161">
        <v>140.07</v>
      </c>
      <c r="E202" s="161">
        <v>271.33999999999997</v>
      </c>
      <c r="F202" s="161">
        <v>50.37</v>
      </c>
      <c r="G202" s="283">
        <f t="shared" si="80"/>
        <v>321.70999999999998</v>
      </c>
      <c r="H202" s="161">
        <v>0</v>
      </c>
      <c r="I202" s="161">
        <v>14.5</v>
      </c>
      <c r="J202" s="2">
        <f t="shared" si="75"/>
        <v>476.28</v>
      </c>
      <c r="K202" s="161">
        <v>108.42</v>
      </c>
      <c r="L202" s="161">
        <v>0</v>
      </c>
      <c r="M202" s="193">
        <v>840.77</v>
      </c>
      <c r="N202" s="161">
        <f>SUM(K202:M202)</f>
        <v>949.18999999999994</v>
      </c>
      <c r="O202" s="167">
        <f>J202+N202</f>
        <v>1425.4699999999998</v>
      </c>
      <c r="P202" s="7"/>
      <c r="Q202" s="7"/>
      <c r="R202" s="7"/>
      <c r="S202" s="7"/>
    </row>
    <row r="203" spans="1:19" ht="15.75" thickBot="1" x14ac:dyDescent="0.3">
      <c r="A203" s="210" t="s">
        <v>36</v>
      </c>
      <c r="B203" s="210"/>
      <c r="C203" s="210">
        <v>1268.4000000000001</v>
      </c>
      <c r="D203" s="210">
        <v>406</v>
      </c>
      <c r="E203" s="210">
        <v>513.76</v>
      </c>
      <c r="F203" s="210">
        <v>27.18</v>
      </c>
      <c r="G203" s="301">
        <f t="shared" si="80"/>
        <v>540.93999999999994</v>
      </c>
      <c r="H203" s="210">
        <v>0</v>
      </c>
      <c r="I203" s="210">
        <v>11.33</v>
      </c>
      <c r="J203" s="302">
        <f t="shared" si="75"/>
        <v>2226.67</v>
      </c>
      <c r="K203" s="210">
        <v>162.63</v>
      </c>
      <c r="L203" s="210">
        <v>101.93</v>
      </c>
      <c r="M203" s="193">
        <v>840.77</v>
      </c>
      <c r="N203" s="210">
        <f>SUM(K203:M203)</f>
        <v>1105.33</v>
      </c>
      <c r="O203" s="210">
        <f>J203+N203</f>
        <v>3332</v>
      </c>
      <c r="P203" s="7"/>
      <c r="Q203" s="7"/>
      <c r="R203" s="7"/>
      <c r="S203" s="7"/>
    </row>
    <row r="204" spans="1:19" ht="15.75" thickBot="1" x14ac:dyDescent="0.3">
      <c r="A204" s="176"/>
      <c r="B204" s="297"/>
      <c r="C204" s="286">
        <f>SUM(C201:C203)</f>
        <v>2536.8000000000002</v>
      </c>
      <c r="D204" s="286">
        <f>SUM(D201:D203)</f>
        <v>986</v>
      </c>
      <c r="E204" s="286"/>
      <c r="F204" s="286"/>
      <c r="G204" s="288">
        <f>SUM(G201:G203)</f>
        <v>1496.5899999999997</v>
      </c>
      <c r="H204" s="286">
        <f>SUM(H201:H203)</f>
        <v>0</v>
      </c>
      <c r="I204" s="295">
        <f>SUM(I201:I203)</f>
        <v>38.46</v>
      </c>
      <c r="J204" s="299">
        <f t="shared" si="75"/>
        <v>5057.8499999999995</v>
      </c>
      <c r="K204" s="300">
        <f>SUM(K201:K203)</f>
        <v>380.40999999999997</v>
      </c>
      <c r="L204" s="286">
        <f>SUM(L201:L203)</f>
        <v>144.97</v>
      </c>
      <c r="M204" s="286">
        <f>SUM(M201:M203)</f>
        <v>2522.31</v>
      </c>
      <c r="N204" s="286">
        <f>SUM(N201:N203)</f>
        <v>3047.6899999999996</v>
      </c>
      <c r="O204" s="313">
        <f>SUM(O201:O203)</f>
        <v>8105.54</v>
      </c>
      <c r="P204" s="8"/>
      <c r="Q204" s="8"/>
      <c r="R204" s="7"/>
      <c r="S204" s="8"/>
    </row>
    <row r="205" spans="1:19" x14ac:dyDescent="0.25">
      <c r="A205" s="193" t="s">
        <v>34</v>
      </c>
      <c r="B205" s="193">
        <v>51</v>
      </c>
      <c r="C205" s="193">
        <v>1338.4</v>
      </c>
      <c r="D205" s="193">
        <v>87.46</v>
      </c>
      <c r="E205" s="193">
        <v>169.86</v>
      </c>
      <c r="F205" s="193">
        <v>121.22</v>
      </c>
      <c r="G205" s="292">
        <f t="shared" si="80"/>
        <v>291.08000000000004</v>
      </c>
      <c r="H205" s="193">
        <v>0</v>
      </c>
      <c r="I205" s="193">
        <v>13.32</v>
      </c>
      <c r="J205" s="293">
        <f t="shared" si="75"/>
        <v>1730.26</v>
      </c>
      <c r="K205" s="193">
        <v>54.68</v>
      </c>
      <c r="L205" s="193">
        <v>45.41</v>
      </c>
      <c r="M205" s="193">
        <v>887.17</v>
      </c>
      <c r="N205" s="193">
        <f t="shared" ref="N205:N215" si="81">SUM(K205:M205)</f>
        <v>987.26</v>
      </c>
      <c r="O205" s="294">
        <f>J205+N205</f>
        <v>2717.52</v>
      </c>
      <c r="P205" s="7"/>
      <c r="Q205" s="7"/>
      <c r="R205" s="7"/>
      <c r="S205" s="7"/>
    </row>
    <row r="206" spans="1:19" x14ac:dyDescent="0.25">
      <c r="A206" s="161" t="s">
        <v>35</v>
      </c>
      <c r="B206" s="161"/>
      <c r="C206" s="161">
        <v>0</v>
      </c>
      <c r="D206" s="161">
        <v>163.15</v>
      </c>
      <c r="E206" s="161">
        <v>274.66000000000003</v>
      </c>
      <c r="F206" s="161">
        <v>53.15</v>
      </c>
      <c r="G206" s="283">
        <f t="shared" si="80"/>
        <v>327.81</v>
      </c>
      <c r="H206" s="193">
        <v>0</v>
      </c>
      <c r="I206" s="161">
        <v>15.3</v>
      </c>
      <c r="J206" s="2">
        <f t="shared" si="75"/>
        <v>506.26000000000005</v>
      </c>
      <c r="K206" s="193">
        <v>54.21</v>
      </c>
      <c r="L206" s="161">
        <v>0</v>
      </c>
      <c r="M206" s="193">
        <v>887.17</v>
      </c>
      <c r="N206" s="161">
        <f t="shared" si="81"/>
        <v>941.38</v>
      </c>
      <c r="O206" s="161">
        <f>J206+N206</f>
        <v>1447.64</v>
      </c>
      <c r="P206" s="7"/>
      <c r="Q206" s="7"/>
      <c r="R206" s="7"/>
      <c r="S206" s="7"/>
    </row>
    <row r="207" spans="1:19" ht="15.75" thickBot="1" x14ac:dyDescent="0.3">
      <c r="A207" s="210" t="s">
        <v>36</v>
      </c>
      <c r="B207" s="210"/>
      <c r="C207" s="210">
        <v>1338.4</v>
      </c>
      <c r="D207" s="210">
        <v>131.94999999999999</v>
      </c>
      <c r="E207" s="210">
        <v>232.06</v>
      </c>
      <c r="F207" s="210">
        <v>28.68</v>
      </c>
      <c r="G207" s="301">
        <f t="shared" si="80"/>
        <v>260.74</v>
      </c>
      <c r="H207" s="303">
        <v>0</v>
      </c>
      <c r="I207" s="210">
        <v>11.95</v>
      </c>
      <c r="J207" s="302">
        <f t="shared" si="75"/>
        <v>1743.0400000000002</v>
      </c>
      <c r="K207" s="193">
        <v>54.21</v>
      </c>
      <c r="L207" s="210">
        <v>107.55</v>
      </c>
      <c r="M207" s="193">
        <v>887.17</v>
      </c>
      <c r="N207" s="210">
        <f t="shared" si="81"/>
        <v>1048.9299999999998</v>
      </c>
      <c r="O207" s="304">
        <f>J207+N207</f>
        <v>2791.9700000000003</v>
      </c>
      <c r="P207" s="7"/>
      <c r="Q207" s="7"/>
      <c r="R207" s="7"/>
      <c r="S207" s="7"/>
    </row>
    <row r="208" spans="1:19" ht="15.75" thickBot="1" x14ac:dyDescent="0.3">
      <c r="A208" s="285"/>
      <c r="B208" s="286"/>
      <c r="C208" s="286">
        <f>SUM(C205:C207)</f>
        <v>2676.8</v>
      </c>
      <c r="D208" s="286">
        <f>SUM(D205:D207)</f>
        <v>382.56</v>
      </c>
      <c r="E208" s="286"/>
      <c r="F208" s="286"/>
      <c r="G208" s="329">
        <f>SUM(G205:G207)</f>
        <v>879.63000000000011</v>
      </c>
      <c r="H208" s="315">
        <v>0</v>
      </c>
      <c r="I208" s="300">
        <f>SUM(I205:I207)</f>
        <v>40.57</v>
      </c>
      <c r="J208" s="289">
        <f t="shared" si="75"/>
        <v>3979.5600000000004</v>
      </c>
      <c r="K208" s="286">
        <f>SUM(K205:K207)</f>
        <v>163.1</v>
      </c>
      <c r="L208" s="286">
        <f>SUM(L205:L207)</f>
        <v>152.95999999999998</v>
      </c>
      <c r="M208" s="286">
        <f>SUM(M205:M207)</f>
        <v>2661.5099999999998</v>
      </c>
      <c r="N208" s="286">
        <f t="shared" si="81"/>
        <v>2977.5699999999997</v>
      </c>
      <c r="O208" s="313">
        <f>SUM(O205:O207)</f>
        <v>6957.13</v>
      </c>
      <c r="P208" s="7"/>
      <c r="Q208" s="7"/>
      <c r="R208" s="7"/>
      <c r="S208" s="7"/>
    </row>
    <row r="209" spans="1:19" x14ac:dyDescent="0.25">
      <c r="A209" s="193" t="s">
        <v>34</v>
      </c>
      <c r="B209" s="193">
        <v>52</v>
      </c>
      <c r="C209" s="193">
        <v>1008</v>
      </c>
      <c r="D209" s="193">
        <v>53.94</v>
      </c>
      <c r="E209" s="193">
        <v>116.58</v>
      </c>
      <c r="F209" s="193">
        <v>91.3</v>
      </c>
      <c r="G209" s="292">
        <f t="shared" si="80"/>
        <v>207.88</v>
      </c>
      <c r="H209" s="193">
        <v>260.26</v>
      </c>
      <c r="I209" s="193">
        <v>10.039999999999999</v>
      </c>
      <c r="J209" s="293">
        <f t="shared" si="75"/>
        <v>1540.1200000000001</v>
      </c>
      <c r="K209" s="193">
        <v>54.68</v>
      </c>
      <c r="L209" s="193">
        <v>34.200000000000003</v>
      </c>
      <c r="M209" s="193">
        <v>668.16</v>
      </c>
      <c r="N209" s="193">
        <f t="shared" si="81"/>
        <v>757.04</v>
      </c>
      <c r="O209" s="294">
        <f t="shared" ref="O209:O219" si="82">J209+N209</f>
        <v>2297.16</v>
      </c>
      <c r="P209" s="7"/>
      <c r="Q209" s="7"/>
      <c r="R209" s="7"/>
      <c r="S209" s="7"/>
    </row>
    <row r="210" spans="1:19" x14ac:dyDescent="0.25">
      <c r="A210" s="161" t="s">
        <v>35</v>
      </c>
      <c r="B210" s="161"/>
      <c r="C210" s="161">
        <v>0</v>
      </c>
      <c r="D210" s="161">
        <v>48.66</v>
      </c>
      <c r="E210" s="210">
        <v>103.15</v>
      </c>
      <c r="F210" s="161">
        <v>40.03</v>
      </c>
      <c r="G210" s="283">
        <f t="shared" si="80"/>
        <v>143.18</v>
      </c>
      <c r="H210" s="161">
        <v>260.26</v>
      </c>
      <c r="I210" s="161">
        <v>11.52</v>
      </c>
      <c r="J210" s="2">
        <f>C210+D210+G210+H210+I210</f>
        <v>463.62</v>
      </c>
      <c r="K210" s="193">
        <v>54.21</v>
      </c>
      <c r="L210" s="161">
        <v>0</v>
      </c>
      <c r="M210" s="193">
        <v>668.16</v>
      </c>
      <c r="N210" s="161">
        <f t="shared" si="81"/>
        <v>722.37</v>
      </c>
      <c r="O210" s="167">
        <f t="shared" si="82"/>
        <v>1185.99</v>
      </c>
      <c r="P210" s="7"/>
      <c r="Q210" s="7"/>
      <c r="R210" s="7"/>
      <c r="S210" s="7"/>
    </row>
    <row r="211" spans="1:19" ht="15.75" thickBot="1" x14ac:dyDescent="0.3">
      <c r="A211" s="210" t="s">
        <v>36</v>
      </c>
      <c r="B211" s="210"/>
      <c r="C211" s="210">
        <v>1008</v>
      </c>
      <c r="D211" s="210">
        <v>63.45</v>
      </c>
      <c r="E211" s="210">
        <v>122.67</v>
      </c>
      <c r="F211" s="210">
        <v>21.6</v>
      </c>
      <c r="G211" s="301">
        <f t="shared" si="80"/>
        <v>144.27000000000001</v>
      </c>
      <c r="H211" s="161">
        <v>260.26</v>
      </c>
      <c r="I211" s="210">
        <v>9</v>
      </c>
      <c r="J211" s="302">
        <f t="shared" ref="J211:J274" si="83">C211+D211+G211+H211+I211</f>
        <v>1484.98</v>
      </c>
      <c r="K211" s="193">
        <v>54.21</v>
      </c>
      <c r="L211" s="210">
        <v>81</v>
      </c>
      <c r="M211" s="193">
        <v>668.16</v>
      </c>
      <c r="N211" s="210">
        <f t="shared" si="81"/>
        <v>803.37</v>
      </c>
      <c r="O211" s="304">
        <f t="shared" si="82"/>
        <v>2288.35</v>
      </c>
      <c r="P211" s="7"/>
      <c r="Q211" s="7"/>
      <c r="R211" s="7"/>
      <c r="S211" s="7"/>
    </row>
    <row r="212" spans="1:19" ht="15.75" thickBot="1" x14ac:dyDescent="0.3">
      <c r="A212" s="285"/>
      <c r="B212" s="286"/>
      <c r="C212" s="286">
        <f>SUM(C209:C211)</f>
        <v>2016</v>
      </c>
      <c r="D212" s="286">
        <f>SUM(D209:D211)</f>
        <v>166.05</v>
      </c>
      <c r="E212" s="286"/>
      <c r="F212" s="286"/>
      <c r="G212" s="288">
        <f>SUM(G209:G211)</f>
        <v>495.33000000000004</v>
      </c>
      <c r="H212" s="286">
        <f>SUM(H209:H211)</f>
        <v>780.78</v>
      </c>
      <c r="I212" s="286">
        <f>SUM(I209:I211)</f>
        <v>30.56</v>
      </c>
      <c r="J212" s="289">
        <f t="shared" si="83"/>
        <v>3488.72</v>
      </c>
      <c r="K212" s="286">
        <f>SUM(K209:K211)</f>
        <v>163.1</v>
      </c>
      <c r="L212" s="286">
        <f>SUM(L209:L211)</f>
        <v>115.2</v>
      </c>
      <c r="M212" s="286">
        <f>SUM(M209:M211)</f>
        <v>2004.48</v>
      </c>
      <c r="N212" s="286">
        <f t="shared" si="81"/>
        <v>2282.7800000000002</v>
      </c>
      <c r="O212" s="318">
        <f t="shared" si="82"/>
        <v>5771.5</v>
      </c>
      <c r="P212" s="7"/>
      <c r="Q212" s="7"/>
      <c r="R212" s="7"/>
      <c r="S212" s="7"/>
    </row>
    <row r="213" spans="1:19" x14ac:dyDescent="0.25">
      <c r="A213" s="193" t="s">
        <v>34</v>
      </c>
      <c r="B213" s="193">
        <v>53</v>
      </c>
      <c r="C213" s="193">
        <v>868</v>
      </c>
      <c r="D213" s="193">
        <v>527.51</v>
      </c>
      <c r="E213" s="193">
        <v>921.61</v>
      </c>
      <c r="F213" s="193">
        <v>78.62</v>
      </c>
      <c r="G213" s="292">
        <f t="shared" si="80"/>
        <v>1000.23</v>
      </c>
      <c r="H213" s="193">
        <v>780.78</v>
      </c>
      <c r="I213" s="193">
        <v>8.64</v>
      </c>
      <c r="J213" s="293">
        <f t="shared" si="83"/>
        <v>3185.1599999999994</v>
      </c>
      <c r="K213" s="193">
        <v>164.04</v>
      </c>
      <c r="L213" s="193">
        <v>29.45</v>
      </c>
      <c r="M213" s="193">
        <v>575.36</v>
      </c>
      <c r="N213" s="294">
        <f t="shared" si="81"/>
        <v>768.85</v>
      </c>
      <c r="O213" s="294">
        <f t="shared" si="82"/>
        <v>3954.0099999999993</v>
      </c>
      <c r="P213" s="7"/>
      <c r="Q213" s="7"/>
      <c r="R213" s="7"/>
      <c r="S213" s="7"/>
    </row>
    <row r="214" spans="1:19" x14ac:dyDescent="0.25">
      <c r="A214" s="161" t="s">
        <v>35</v>
      </c>
      <c r="B214" s="161"/>
      <c r="C214" s="161">
        <v>0</v>
      </c>
      <c r="D214" s="161">
        <v>603.95000000000005</v>
      </c>
      <c r="E214" s="161">
        <v>983.93</v>
      </c>
      <c r="F214" s="161">
        <v>34.47</v>
      </c>
      <c r="G214" s="283">
        <f t="shared" si="80"/>
        <v>1018.4</v>
      </c>
      <c r="H214" s="161">
        <v>780.78</v>
      </c>
      <c r="I214" s="161">
        <v>9.92</v>
      </c>
      <c r="J214" s="2">
        <f t="shared" si="83"/>
        <v>2413.0500000000002</v>
      </c>
      <c r="K214" s="193">
        <v>162.63</v>
      </c>
      <c r="L214" s="161">
        <v>0</v>
      </c>
      <c r="M214" s="193">
        <v>575.36</v>
      </c>
      <c r="N214" s="167">
        <f t="shared" si="81"/>
        <v>737.99</v>
      </c>
      <c r="O214" s="167">
        <f t="shared" si="82"/>
        <v>3151.04</v>
      </c>
      <c r="P214" s="7"/>
      <c r="Q214" s="7"/>
      <c r="R214" s="7"/>
      <c r="S214" s="7"/>
    </row>
    <row r="215" spans="1:19" ht="15.75" thickBot="1" x14ac:dyDescent="0.3">
      <c r="A215" s="210" t="s">
        <v>36</v>
      </c>
      <c r="B215" s="210"/>
      <c r="C215" s="210">
        <v>868</v>
      </c>
      <c r="D215" s="210">
        <v>558.25</v>
      </c>
      <c r="E215" s="210">
        <v>935.72</v>
      </c>
      <c r="F215" s="210">
        <v>18.600000000000001</v>
      </c>
      <c r="G215" s="301">
        <f t="shared" si="80"/>
        <v>954.32</v>
      </c>
      <c r="H215" s="161">
        <v>780.78</v>
      </c>
      <c r="I215" s="210">
        <v>7.75</v>
      </c>
      <c r="J215" s="302">
        <f t="shared" si="83"/>
        <v>3169.1000000000004</v>
      </c>
      <c r="K215" s="193">
        <v>162.63</v>
      </c>
      <c r="L215" s="210">
        <v>69.75</v>
      </c>
      <c r="M215" s="193">
        <v>575.36</v>
      </c>
      <c r="N215" s="304">
        <f t="shared" si="81"/>
        <v>807.74</v>
      </c>
      <c r="O215" s="304">
        <f t="shared" si="82"/>
        <v>3976.84</v>
      </c>
      <c r="P215" s="7"/>
      <c r="Q215" s="7"/>
      <c r="R215" s="7"/>
      <c r="S215" s="7"/>
    </row>
    <row r="216" spans="1:19" ht="15.75" thickBot="1" x14ac:dyDescent="0.3">
      <c r="A216" s="285"/>
      <c r="B216" s="286"/>
      <c r="C216" s="286">
        <f>SUM(C213:C215)</f>
        <v>1736</v>
      </c>
      <c r="D216" s="286">
        <f>SUM(D213:D215)</f>
        <v>1689.71</v>
      </c>
      <c r="E216" s="286"/>
      <c r="F216" s="286"/>
      <c r="G216" s="288">
        <f t="shared" ref="G216:N216" si="84">SUM(G213:G215)</f>
        <v>2972.9500000000003</v>
      </c>
      <c r="H216" s="286">
        <f t="shared" si="84"/>
        <v>2342.34</v>
      </c>
      <c r="I216" s="286">
        <f t="shared" si="84"/>
        <v>26.310000000000002</v>
      </c>
      <c r="J216" s="289">
        <f t="shared" si="84"/>
        <v>8767.31</v>
      </c>
      <c r="K216" s="286">
        <f t="shared" si="84"/>
        <v>489.29999999999995</v>
      </c>
      <c r="L216" s="286">
        <f t="shared" si="84"/>
        <v>99.2</v>
      </c>
      <c r="M216" s="286">
        <f t="shared" si="84"/>
        <v>1726.08</v>
      </c>
      <c r="N216" s="287">
        <f t="shared" si="84"/>
        <v>2314.58</v>
      </c>
      <c r="O216" s="318">
        <f t="shared" si="82"/>
        <v>11081.89</v>
      </c>
      <c r="P216" s="7"/>
      <c r="Q216" s="7"/>
      <c r="R216" s="7"/>
      <c r="S216" s="7"/>
    </row>
    <row r="217" spans="1:19" x14ac:dyDescent="0.25">
      <c r="A217" s="193" t="s">
        <v>34</v>
      </c>
      <c r="B217" s="193">
        <v>54</v>
      </c>
      <c r="C217" s="193">
        <v>879.2</v>
      </c>
      <c r="D217" s="193">
        <v>112.46</v>
      </c>
      <c r="E217" s="193">
        <v>501.19</v>
      </c>
      <c r="F217" s="193">
        <v>79.63</v>
      </c>
      <c r="G217" s="292">
        <f t="shared" si="80"/>
        <v>580.81999999999994</v>
      </c>
      <c r="H217" s="193">
        <v>520.52</v>
      </c>
      <c r="I217" s="193">
        <v>8.75</v>
      </c>
      <c r="J217" s="293">
        <f t="shared" si="83"/>
        <v>2101.75</v>
      </c>
      <c r="K217" s="193">
        <v>109.36</v>
      </c>
      <c r="L217" s="193">
        <v>29.83</v>
      </c>
      <c r="M217" s="193">
        <v>582.78</v>
      </c>
      <c r="N217" s="193">
        <f t="shared" ref="N217:N223" si="85">SUM(K217:M217)</f>
        <v>721.97</v>
      </c>
      <c r="O217" s="294">
        <f t="shared" si="82"/>
        <v>2823.7200000000003</v>
      </c>
      <c r="P217" s="7"/>
      <c r="Q217" s="7"/>
      <c r="R217" s="7"/>
      <c r="S217" s="7"/>
    </row>
    <row r="218" spans="1:19" x14ac:dyDescent="0.25">
      <c r="A218" s="161" t="s">
        <v>35</v>
      </c>
      <c r="B218" s="161"/>
      <c r="C218" s="161">
        <v>0</v>
      </c>
      <c r="D218" s="161">
        <v>144.54</v>
      </c>
      <c r="E218" s="161">
        <v>188.71</v>
      </c>
      <c r="F218" s="161">
        <v>34.92</v>
      </c>
      <c r="G218" s="283">
        <f t="shared" si="80"/>
        <v>223.63</v>
      </c>
      <c r="H218" s="161">
        <v>520.52</v>
      </c>
      <c r="I218" s="161">
        <v>10.050000000000001</v>
      </c>
      <c r="J218" s="2">
        <f t="shared" si="83"/>
        <v>898.7399999999999</v>
      </c>
      <c r="K218" s="193">
        <v>108.42</v>
      </c>
      <c r="L218" s="161">
        <v>0</v>
      </c>
      <c r="M218" s="193">
        <v>582.78</v>
      </c>
      <c r="N218" s="161">
        <f t="shared" si="85"/>
        <v>691.19999999999993</v>
      </c>
      <c r="O218" s="167">
        <f t="shared" si="82"/>
        <v>1589.9399999999998</v>
      </c>
      <c r="P218" s="7"/>
      <c r="Q218" s="7"/>
      <c r="R218" s="7"/>
      <c r="S218" s="7"/>
    </row>
    <row r="219" spans="1:19" ht="15.75" thickBot="1" x14ac:dyDescent="0.3">
      <c r="A219" s="210" t="s">
        <v>36</v>
      </c>
      <c r="B219" s="210"/>
      <c r="C219" s="210">
        <v>879.2</v>
      </c>
      <c r="D219" s="210">
        <v>127.6</v>
      </c>
      <c r="E219" s="210">
        <v>189.7</v>
      </c>
      <c r="F219" s="210">
        <v>18.84</v>
      </c>
      <c r="G219" s="301">
        <f t="shared" si="80"/>
        <v>208.54</v>
      </c>
      <c r="H219" s="161">
        <v>520.52</v>
      </c>
      <c r="I219" s="210">
        <v>7.85</v>
      </c>
      <c r="J219" s="302">
        <f t="shared" si="83"/>
        <v>1743.71</v>
      </c>
      <c r="K219" s="193">
        <v>108.42</v>
      </c>
      <c r="L219" s="210">
        <v>70.650000000000006</v>
      </c>
      <c r="M219" s="193">
        <v>582.78</v>
      </c>
      <c r="N219" s="210">
        <f t="shared" si="85"/>
        <v>761.84999999999991</v>
      </c>
      <c r="O219" s="304">
        <f t="shared" si="82"/>
        <v>2505.56</v>
      </c>
      <c r="P219" s="7"/>
      <c r="Q219" s="7"/>
      <c r="R219" s="7"/>
      <c r="S219" s="7"/>
    </row>
    <row r="220" spans="1:19" ht="15.75" thickBot="1" x14ac:dyDescent="0.3">
      <c r="A220" s="285"/>
      <c r="B220" s="286"/>
      <c r="C220" s="286">
        <f>SUM(C217:C219)</f>
        <v>1758.4</v>
      </c>
      <c r="D220" s="286">
        <f>SUM(D217:D219)</f>
        <v>384.6</v>
      </c>
      <c r="E220" s="286"/>
      <c r="F220" s="286"/>
      <c r="G220" s="288">
        <f t="shared" ref="G220:M220" si="86">SUM(G217:G219)</f>
        <v>1012.9899999999999</v>
      </c>
      <c r="H220" s="286">
        <f t="shared" si="86"/>
        <v>1561.56</v>
      </c>
      <c r="I220" s="286">
        <f t="shared" si="86"/>
        <v>26.65</v>
      </c>
      <c r="J220" s="289">
        <f t="shared" si="86"/>
        <v>4744.2</v>
      </c>
      <c r="K220" s="286">
        <f t="shared" si="86"/>
        <v>326.2</v>
      </c>
      <c r="L220" s="286">
        <f t="shared" si="86"/>
        <v>100.48</v>
      </c>
      <c r="M220" s="286">
        <f t="shared" si="86"/>
        <v>1748.34</v>
      </c>
      <c r="N220" s="286">
        <f t="shared" si="85"/>
        <v>2175.02</v>
      </c>
      <c r="O220" s="313">
        <f>SUM(O217:O219)</f>
        <v>6919.2199999999993</v>
      </c>
      <c r="P220" s="7"/>
      <c r="Q220" s="7"/>
      <c r="R220" s="7"/>
      <c r="S220" s="7"/>
    </row>
    <row r="221" spans="1:19" x14ac:dyDescent="0.25">
      <c r="A221" s="193" t="s">
        <v>34</v>
      </c>
      <c r="B221" s="193">
        <v>55</v>
      </c>
      <c r="C221" s="193">
        <v>1324.4</v>
      </c>
      <c r="D221" s="193">
        <v>116</v>
      </c>
      <c r="E221" s="193">
        <v>276.64</v>
      </c>
      <c r="F221" s="193">
        <v>119.95</v>
      </c>
      <c r="G221" s="292">
        <f t="shared" ref="G221:G223" si="87">E221+F221</f>
        <v>396.59</v>
      </c>
      <c r="H221" s="193">
        <v>137.16999999999999</v>
      </c>
      <c r="I221" s="193">
        <v>13.19</v>
      </c>
      <c r="J221" s="293">
        <f t="shared" ref="J221:J223" si="88">C221+D221+G221+H221+I221</f>
        <v>1987.3500000000001</v>
      </c>
      <c r="K221" s="193">
        <v>109.36</v>
      </c>
      <c r="L221" s="193">
        <v>44.94</v>
      </c>
      <c r="M221" s="193">
        <v>877.89</v>
      </c>
      <c r="N221" s="193">
        <f t="shared" si="85"/>
        <v>1032.19</v>
      </c>
      <c r="O221" s="294">
        <f>J221+N221</f>
        <v>3019.54</v>
      </c>
      <c r="P221" s="7"/>
      <c r="Q221" s="7"/>
      <c r="R221" s="7"/>
      <c r="S221" s="7"/>
    </row>
    <row r="222" spans="1:19" x14ac:dyDescent="0.25">
      <c r="A222" s="161" t="s">
        <v>35</v>
      </c>
      <c r="B222" s="161"/>
      <c r="C222" s="161">
        <v>0</v>
      </c>
      <c r="D222" s="161">
        <v>116</v>
      </c>
      <c r="E222" s="161">
        <v>276.64</v>
      </c>
      <c r="F222" s="161">
        <v>52.6</v>
      </c>
      <c r="G222" s="283">
        <f t="shared" si="87"/>
        <v>329.24</v>
      </c>
      <c r="H222" s="161">
        <v>67.27</v>
      </c>
      <c r="I222" s="161">
        <v>15.14</v>
      </c>
      <c r="J222" s="2">
        <f t="shared" si="88"/>
        <v>527.65</v>
      </c>
      <c r="K222" s="193">
        <v>108.42</v>
      </c>
      <c r="L222" s="161">
        <v>0</v>
      </c>
      <c r="M222" s="193">
        <v>877.89</v>
      </c>
      <c r="N222" s="161">
        <f t="shared" si="85"/>
        <v>986.31</v>
      </c>
      <c r="O222" s="167">
        <f>J222+N222</f>
        <v>1513.96</v>
      </c>
      <c r="P222" s="7"/>
      <c r="Q222" s="7"/>
      <c r="R222" s="7"/>
      <c r="S222" s="7"/>
    </row>
    <row r="223" spans="1:19" ht="15.75" thickBot="1" x14ac:dyDescent="0.3">
      <c r="A223" s="210" t="s">
        <v>36</v>
      </c>
      <c r="B223" s="210"/>
      <c r="C223" s="210">
        <v>1324.4</v>
      </c>
      <c r="D223" s="210">
        <v>116</v>
      </c>
      <c r="E223" s="210">
        <v>316.16000000000003</v>
      </c>
      <c r="F223" s="210">
        <v>28.38</v>
      </c>
      <c r="G223" s="301">
        <f t="shared" si="87"/>
        <v>344.54</v>
      </c>
      <c r="H223" s="210">
        <v>91.74</v>
      </c>
      <c r="I223" s="210">
        <v>11.83</v>
      </c>
      <c r="J223" s="302">
        <f t="shared" si="88"/>
        <v>1888.51</v>
      </c>
      <c r="K223" s="193">
        <v>108.42</v>
      </c>
      <c r="L223" s="210">
        <v>106.43</v>
      </c>
      <c r="M223" s="193">
        <v>877.89</v>
      </c>
      <c r="N223" s="210">
        <f t="shared" si="85"/>
        <v>1092.74</v>
      </c>
      <c r="O223" s="304">
        <f>J223+N223</f>
        <v>2981.25</v>
      </c>
      <c r="P223" s="7"/>
      <c r="Q223" s="7"/>
      <c r="R223" s="7"/>
      <c r="S223" s="7"/>
    </row>
    <row r="224" spans="1:19" ht="15.75" thickBot="1" x14ac:dyDescent="0.3">
      <c r="A224" s="285"/>
      <c r="B224" s="286"/>
      <c r="C224" s="286">
        <f>SUM(C221:C223)</f>
        <v>2648.8</v>
      </c>
      <c r="D224" s="286">
        <f>SUM(D221:D223)</f>
        <v>348</v>
      </c>
      <c r="E224" s="286"/>
      <c r="F224" s="286"/>
      <c r="G224" s="288">
        <f t="shared" ref="G224:O224" si="89">SUM(G221:G223)</f>
        <v>1070.3699999999999</v>
      </c>
      <c r="H224" s="286">
        <f t="shared" si="89"/>
        <v>296.18</v>
      </c>
      <c r="I224" s="286">
        <f t="shared" si="89"/>
        <v>40.159999999999997</v>
      </c>
      <c r="J224" s="289">
        <f t="shared" si="89"/>
        <v>4403.51</v>
      </c>
      <c r="K224" s="286">
        <f t="shared" si="89"/>
        <v>326.2</v>
      </c>
      <c r="L224" s="286">
        <f t="shared" si="89"/>
        <v>151.37</v>
      </c>
      <c r="M224" s="286">
        <f t="shared" si="89"/>
        <v>2633.67</v>
      </c>
      <c r="N224" s="286">
        <f t="shared" si="89"/>
        <v>3111.24</v>
      </c>
      <c r="O224" s="313">
        <f t="shared" si="89"/>
        <v>7514.75</v>
      </c>
      <c r="P224" s="7"/>
      <c r="Q224" s="7"/>
      <c r="R224" s="7"/>
      <c r="S224" s="7"/>
    </row>
    <row r="225" spans="1:19" x14ac:dyDescent="0.25">
      <c r="A225" s="193" t="s">
        <v>34</v>
      </c>
      <c r="B225" s="193">
        <v>56</v>
      </c>
      <c r="C225" s="193">
        <v>952</v>
      </c>
      <c r="D225" s="193">
        <v>295.33999999999997</v>
      </c>
      <c r="E225" s="193">
        <v>438.63</v>
      </c>
      <c r="F225" s="193">
        <v>86.22</v>
      </c>
      <c r="G225" s="292">
        <f t="shared" ref="G225:G227" si="90">E225+F225</f>
        <v>524.85</v>
      </c>
      <c r="H225" s="193">
        <v>520.52</v>
      </c>
      <c r="I225" s="193">
        <v>9.48</v>
      </c>
      <c r="J225" s="293">
        <f t="shared" ref="J225:J227" si="91">C225+D225+G225+H225+I225</f>
        <v>2302.19</v>
      </c>
      <c r="K225" s="193">
        <v>109.36</v>
      </c>
      <c r="L225" s="193">
        <v>32.299999999999997</v>
      </c>
      <c r="M225" s="193">
        <v>631.04</v>
      </c>
      <c r="N225" s="193">
        <f>SUM(K225:M225)</f>
        <v>772.69999999999993</v>
      </c>
      <c r="O225" s="294">
        <f>J225+N225</f>
        <v>3074.89</v>
      </c>
      <c r="P225" s="7"/>
      <c r="Q225" s="7"/>
      <c r="R225" s="7"/>
      <c r="S225" s="7"/>
    </row>
    <row r="226" spans="1:19" x14ac:dyDescent="0.25">
      <c r="A226" s="161" t="s">
        <v>35</v>
      </c>
      <c r="B226" s="161"/>
      <c r="C226" s="161">
        <v>0</v>
      </c>
      <c r="D226" s="161">
        <v>290.45999999999998</v>
      </c>
      <c r="E226" s="161">
        <v>399.19</v>
      </c>
      <c r="F226" s="161">
        <v>37.81</v>
      </c>
      <c r="G226" s="283">
        <f t="shared" si="90"/>
        <v>437</v>
      </c>
      <c r="H226" s="161">
        <v>520.52</v>
      </c>
      <c r="I226" s="161">
        <v>10.88</v>
      </c>
      <c r="J226" s="2">
        <f t="shared" si="91"/>
        <v>1258.8600000000001</v>
      </c>
      <c r="K226" s="193">
        <v>108.42</v>
      </c>
      <c r="L226" s="161">
        <v>0</v>
      </c>
      <c r="M226" s="193">
        <v>631.04</v>
      </c>
      <c r="N226" s="161">
        <f>SUM(K226:M226)</f>
        <v>739.45999999999992</v>
      </c>
      <c r="O226" s="167">
        <f>J226+N226</f>
        <v>1998.3200000000002</v>
      </c>
      <c r="P226" s="7"/>
      <c r="Q226" s="7"/>
      <c r="R226" s="7"/>
      <c r="S226" s="7"/>
    </row>
    <row r="227" spans="1:19" ht="15.75" thickBot="1" x14ac:dyDescent="0.3">
      <c r="A227" s="210" t="s">
        <v>36</v>
      </c>
      <c r="B227" s="210"/>
      <c r="C227" s="210">
        <v>952</v>
      </c>
      <c r="D227" s="210">
        <v>307.39999999999998</v>
      </c>
      <c r="E227" s="210">
        <v>399.15</v>
      </c>
      <c r="F227" s="210">
        <v>20.399999999999999</v>
      </c>
      <c r="G227" s="301">
        <f t="shared" si="90"/>
        <v>419.54999999999995</v>
      </c>
      <c r="H227" s="161">
        <v>520.52</v>
      </c>
      <c r="I227" s="210">
        <v>8.5</v>
      </c>
      <c r="J227" s="302">
        <f t="shared" si="91"/>
        <v>2207.9700000000003</v>
      </c>
      <c r="K227" s="193">
        <v>108.42</v>
      </c>
      <c r="L227" s="210">
        <v>76.5</v>
      </c>
      <c r="M227" s="193">
        <v>631.04</v>
      </c>
      <c r="N227" s="210">
        <f>SUM(K227:M227)</f>
        <v>815.96</v>
      </c>
      <c r="O227" s="304">
        <f>J227+N227</f>
        <v>3023.9300000000003</v>
      </c>
      <c r="P227" s="7"/>
      <c r="Q227" s="7"/>
      <c r="R227" s="7"/>
      <c r="S227" s="7"/>
    </row>
    <row r="228" spans="1:19" ht="15.75" thickBot="1" x14ac:dyDescent="0.3">
      <c r="A228" s="285"/>
      <c r="B228" s="286"/>
      <c r="C228" s="286">
        <f>SUM(C225:C227)</f>
        <v>1904</v>
      </c>
      <c r="D228" s="286">
        <f>SUM(D225:D227)</f>
        <v>893.19999999999993</v>
      </c>
      <c r="E228" s="286"/>
      <c r="F228" s="286"/>
      <c r="G228" s="288">
        <f t="shared" ref="G228:O228" si="92">SUM(G225:G227)</f>
        <v>1381.4</v>
      </c>
      <c r="H228" s="286">
        <f t="shared" si="92"/>
        <v>1561.56</v>
      </c>
      <c r="I228" s="286">
        <f t="shared" si="92"/>
        <v>28.86</v>
      </c>
      <c r="J228" s="289">
        <f t="shared" si="92"/>
        <v>5769.02</v>
      </c>
      <c r="K228" s="286">
        <f t="shared" si="92"/>
        <v>326.2</v>
      </c>
      <c r="L228" s="286">
        <f t="shared" si="92"/>
        <v>108.8</v>
      </c>
      <c r="M228" s="286">
        <f t="shared" si="92"/>
        <v>1893.12</v>
      </c>
      <c r="N228" s="286">
        <f t="shared" si="92"/>
        <v>2328.12</v>
      </c>
      <c r="O228" s="313">
        <f t="shared" si="92"/>
        <v>8097.14</v>
      </c>
      <c r="P228" s="7"/>
      <c r="Q228" s="7"/>
      <c r="R228" s="7"/>
      <c r="S228" s="7"/>
    </row>
    <row r="229" spans="1:19" x14ac:dyDescent="0.25">
      <c r="A229" s="193" t="s">
        <v>34</v>
      </c>
      <c r="B229" s="193">
        <v>57</v>
      </c>
      <c r="C229" s="193">
        <v>868</v>
      </c>
      <c r="D229" s="193">
        <v>23.2</v>
      </c>
      <c r="E229" s="193">
        <v>35.57</v>
      </c>
      <c r="F229" s="193">
        <v>78.62</v>
      </c>
      <c r="G229" s="292">
        <f t="shared" ref="G229:G231" si="93">E229+F229</f>
        <v>114.19</v>
      </c>
      <c r="H229" s="193">
        <v>0</v>
      </c>
      <c r="I229" s="193">
        <v>8.64</v>
      </c>
      <c r="J229" s="293">
        <f t="shared" ref="J229:J231" si="94">C229+D229+G229+H229+I229</f>
        <v>1014.0300000000001</v>
      </c>
      <c r="K229" s="193">
        <v>0</v>
      </c>
      <c r="L229" s="193">
        <v>29.45</v>
      </c>
      <c r="M229" s="193">
        <v>575.36</v>
      </c>
      <c r="N229" s="193">
        <f>SUM(K229:M229)</f>
        <v>604.81000000000006</v>
      </c>
      <c r="O229" s="294">
        <f>J229+N229</f>
        <v>1618.8400000000001</v>
      </c>
      <c r="P229" s="7"/>
      <c r="Q229" s="7"/>
      <c r="R229" s="7"/>
      <c r="S229" s="7"/>
    </row>
    <row r="230" spans="1:19" x14ac:dyDescent="0.25">
      <c r="A230" s="161" t="s">
        <v>35</v>
      </c>
      <c r="B230" s="161"/>
      <c r="C230" s="161">
        <v>0</v>
      </c>
      <c r="D230" s="161">
        <v>23.2</v>
      </c>
      <c r="E230" s="161">
        <v>130.41999999999999</v>
      </c>
      <c r="F230" s="161">
        <v>34.47</v>
      </c>
      <c r="G230" s="283">
        <f t="shared" si="93"/>
        <v>164.89</v>
      </c>
      <c r="H230" s="161">
        <v>0</v>
      </c>
      <c r="I230" s="161">
        <v>9.92</v>
      </c>
      <c r="J230" s="2">
        <f t="shared" si="94"/>
        <v>198.00999999999996</v>
      </c>
      <c r="K230" s="193">
        <v>0</v>
      </c>
      <c r="L230" s="161">
        <v>0</v>
      </c>
      <c r="M230" s="193">
        <v>575.36</v>
      </c>
      <c r="N230" s="161">
        <f>SUM(K230:M230)</f>
        <v>575.36</v>
      </c>
      <c r="O230" s="167">
        <f>J230+N230</f>
        <v>773.37</v>
      </c>
      <c r="P230" s="7"/>
      <c r="Q230" s="7"/>
      <c r="R230" s="7"/>
      <c r="S230" s="7"/>
    </row>
    <row r="231" spans="1:19" ht="15.75" thickBot="1" x14ac:dyDescent="0.3">
      <c r="A231" s="210" t="s">
        <v>36</v>
      </c>
      <c r="B231" s="210"/>
      <c r="C231" s="210">
        <v>868</v>
      </c>
      <c r="D231" s="210">
        <v>5.8</v>
      </c>
      <c r="E231" s="210">
        <v>51.38</v>
      </c>
      <c r="F231" s="210">
        <v>18.600000000000001</v>
      </c>
      <c r="G231" s="301">
        <f t="shared" si="93"/>
        <v>69.98</v>
      </c>
      <c r="H231" s="210">
        <v>0</v>
      </c>
      <c r="I231" s="210">
        <v>7.75</v>
      </c>
      <c r="J231" s="302">
        <f t="shared" si="94"/>
        <v>951.53</v>
      </c>
      <c r="K231" s="193">
        <v>0</v>
      </c>
      <c r="L231" s="210">
        <v>69.75</v>
      </c>
      <c r="M231" s="193">
        <v>575.36</v>
      </c>
      <c r="N231" s="210">
        <f>SUM(K231:M231)</f>
        <v>645.11</v>
      </c>
      <c r="O231" s="304">
        <f>J231+N231</f>
        <v>1596.6399999999999</v>
      </c>
      <c r="P231" s="7"/>
      <c r="Q231" s="7"/>
      <c r="R231" s="7"/>
      <c r="S231" s="7"/>
    </row>
    <row r="232" spans="1:19" ht="15.75" thickBot="1" x14ac:dyDescent="0.3">
      <c r="A232" s="285"/>
      <c r="B232" s="286"/>
      <c r="C232" s="286">
        <f>SUM(C229:C231)</f>
        <v>1736</v>
      </c>
      <c r="D232" s="286">
        <f>SUM(D229:D231)</f>
        <v>52.199999999999996</v>
      </c>
      <c r="E232" s="286"/>
      <c r="F232" s="286"/>
      <c r="G232" s="288">
        <f t="shared" ref="G232:O232" si="95">SUM(G229:G231)</f>
        <v>349.06</v>
      </c>
      <c r="H232" s="286">
        <f t="shared" si="95"/>
        <v>0</v>
      </c>
      <c r="I232" s="286">
        <f t="shared" si="95"/>
        <v>26.310000000000002</v>
      </c>
      <c r="J232" s="289">
        <f t="shared" si="95"/>
        <v>2163.5699999999997</v>
      </c>
      <c r="K232" s="286">
        <f t="shared" si="95"/>
        <v>0</v>
      </c>
      <c r="L232" s="286">
        <f t="shared" si="95"/>
        <v>99.2</v>
      </c>
      <c r="M232" s="286">
        <f t="shared" si="95"/>
        <v>1726.08</v>
      </c>
      <c r="N232" s="286">
        <f t="shared" si="95"/>
        <v>1825.2800000000002</v>
      </c>
      <c r="O232" s="313">
        <f t="shared" si="95"/>
        <v>3988.85</v>
      </c>
      <c r="P232" s="7"/>
      <c r="Q232" s="7"/>
      <c r="R232" s="7"/>
      <c r="S232" s="7"/>
    </row>
    <row r="233" spans="1:19" x14ac:dyDescent="0.25">
      <c r="A233" s="193" t="s">
        <v>34</v>
      </c>
      <c r="B233" s="193">
        <v>58</v>
      </c>
      <c r="C233" s="193">
        <v>890.4</v>
      </c>
      <c r="D233" s="193">
        <v>80.5</v>
      </c>
      <c r="E233" s="193">
        <v>89.17</v>
      </c>
      <c r="F233" s="193">
        <v>80.64</v>
      </c>
      <c r="G233" s="292">
        <f t="shared" ref="G233:G235" si="96">E233+F233</f>
        <v>169.81</v>
      </c>
      <c r="H233" s="193">
        <v>134.29</v>
      </c>
      <c r="I233" s="193">
        <v>8.86</v>
      </c>
      <c r="J233" s="293">
        <f t="shared" ref="J233:J235" si="97">C233+D233+G233+H233+I233</f>
        <v>1283.8599999999999</v>
      </c>
      <c r="K233" s="193">
        <v>54.68</v>
      </c>
      <c r="L233" s="193">
        <v>30.21</v>
      </c>
      <c r="M233" s="193">
        <v>590.21</v>
      </c>
      <c r="N233" s="193">
        <f>SUM(K233:M233)</f>
        <v>675.1</v>
      </c>
      <c r="O233" s="294">
        <f>J233+N233</f>
        <v>1958.96</v>
      </c>
      <c r="P233" s="7"/>
      <c r="Q233" s="7"/>
      <c r="R233" s="7"/>
      <c r="S233" s="7"/>
    </row>
    <row r="234" spans="1:19" x14ac:dyDescent="0.25">
      <c r="A234" s="161" t="s">
        <v>35</v>
      </c>
      <c r="B234" s="161"/>
      <c r="C234" s="161">
        <v>0</v>
      </c>
      <c r="D234" s="161">
        <v>111.3</v>
      </c>
      <c r="E234" s="161">
        <v>117.95</v>
      </c>
      <c r="F234" s="161">
        <v>35.36</v>
      </c>
      <c r="G234" s="283">
        <f t="shared" si="96"/>
        <v>153.31</v>
      </c>
      <c r="H234" s="161">
        <v>110.61</v>
      </c>
      <c r="I234" s="161">
        <v>10.18</v>
      </c>
      <c r="J234" s="2">
        <f t="shared" si="97"/>
        <v>385.40000000000003</v>
      </c>
      <c r="K234" s="193">
        <v>54.21</v>
      </c>
      <c r="L234" s="161">
        <v>0</v>
      </c>
      <c r="M234" s="193">
        <v>590.21</v>
      </c>
      <c r="N234" s="161">
        <f>SUM(K234:M234)</f>
        <v>644.42000000000007</v>
      </c>
      <c r="O234" s="167">
        <f>J234+N234</f>
        <v>1029.8200000000002</v>
      </c>
      <c r="P234" s="7"/>
      <c r="Q234" s="7"/>
      <c r="R234" s="7"/>
      <c r="S234" s="7"/>
    </row>
    <row r="235" spans="1:19" ht="15.75" thickBot="1" x14ac:dyDescent="0.3">
      <c r="A235" s="210" t="s">
        <v>36</v>
      </c>
      <c r="B235" s="210"/>
      <c r="C235" s="210">
        <v>890.4</v>
      </c>
      <c r="D235" s="210">
        <v>60.49</v>
      </c>
      <c r="E235" s="210">
        <v>65.13</v>
      </c>
      <c r="F235" s="210">
        <v>19.079999999999998</v>
      </c>
      <c r="G235" s="301">
        <f t="shared" si="96"/>
        <v>84.21</v>
      </c>
      <c r="H235" s="210">
        <v>89.38</v>
      </c>
      <c r="I235" s="210">
        <v>7.95</v>
      </c>
      <c r="J235" s="302">
        <f t="shared" si="97"/>
        <v>1132.43</v>
      </c>
      <c r="K235" s="193">
        <v>54.21</v>
      </c>
      <c r="L235" s="210">
        <v>71.55</v>
      </c>
      <c r="M235" s="193">
        <v>590.21</v>
      </c>
      <c r="N235" s="210">
        <f>SUM(K235:M235)</f>
        <v>715.97</v>
      </c>
      <c r="O235" s="304">
        <f>J235+N235</f>
        <v>1848.4</v>
      </c>
      <c r="P235" s="7"/>
      <c r="Q235" s="7"/>
      <c r="R235" s="7"/>
      <c r="S235" s="7"/>
    </row>
    <row r="236" spans="1:19" ht="15.75" thickBot="1" x14ac:dyDescent="0.3">
      <c r="A236" s="285"/>
      <c r="B236" s="286"/>
      <c r="C236" s="286">
        <f>SUM(C233:C235)</f>
        <v>1780.8</v>
      </c>
      <c r="D236" s="286">
        <f>SUM(D233:D235)</f>
        <v>252.29000000000002</v>
      </c>
      <c r="E236" s="286"/>
      <c r="F236" s="286"/>
      <c r="G236" s="288">
        <f t="shared" ref="G236:O236" si="98">SUM(G233:G235)</f>
        <v>407.33</v>
      </c>
      <c r="H236" s="286">
        <f t="shared" si="98"/>
        <v>334.28</v>
      </c>
      <c r="I236" s="286">
        <f t="shared" si="98"/>
        <v>26.99</v>
      </c>
      <c r="J236" s="289">
        <f t="shared" si="98"/>
        <v>2801.69</v>
      </c>
      <c r="K236" s="286">
        <f t="shared" si="98"/>
        <v>163.1</v>
      </c>
      <c r="L236" s="286">
        <f t="shared" si="98"/>
        <v>101.75999999999999</v>
      </c>
      <c r="M236" s="286">
        <f t="shared" si="98"/>
        <v>1770.63</v>
      </c>
      <c r="N236" s="286">
        <f t="shared" si="98"/>
        <v>2035.49</v>
      </c>
      <c r="O236" s="313">
        <f t="shared" si="98"/>
        <v>4837.18</v>
      </c>
      <c r="P236" s="7"/>
      <c r="Q236" s="7"/>
      <c r="R236" s="7"/>
      <c r="S236" s="7"/>
    </row>
    <row r="237" spans="1:19" x14ac:dyDescent="0.25">
      <c r="A237" s="193" t="s">
        <v>34</v>
      </c>
      <c r="B237" s="193">
        <v>59</v>
      </c>
      <c r="C237" s="193">
        <v>1302</v>
      </c>
      <c r="D237" s="193">
        <v>156.6</v>
      </c>
      <c r="E237" s="193">
        <v>284.54000000000002</v>
      </c>
      <c r="F237" s="193">
        <v>117.92</v>
      </c>
      <c r="G237" s="292">
        <f t="shared" ref="G237:G239" si="99">E237+F237</f>
        <v>402.46000000000004</v>
      </c>
      <c r="H237" s="193">
        <v>218.43</v>
      </c>
      <c r="I237" s="193">
        <v>12.96</v>
      </c>
      <c r="J237" s="293">
        <f t="shared" ref="J237:J239" si="100">C237+D237+G237+H237+I237</f>
        <v>2092.4499999999998</v>
      </c>
      <c r="K237" s="193">
        <v>109.36</v>
      </c>
      <c r="L237" s="193">
        <v>44.18</v>
      </c>
      <c r="M237" s="193">
        <v>863.04</v>
      </c>
      <c r="N237" s="193">
        <f>SUM(K237:M237)</f>
        <v>1016.5799999999999</v>
      </c>
      <c r="O237" s="294">
        <f>J237+N237</f>
        <v>3109.0299999999997</v>
      </c>
      <c r="P237" s="7"/>
      <c r="Q237" s="7"/>
      <c r="R237" s="7"/>
      <c r="S237" s="7"/>
    </row>
    <row r="238" spans="1:19" x14ac:dyDescent="0.25">
      <c r="A238" s="161" t="s">
        <v>35</v>
      </c>
      <c r="B238" s="161"/>
      <c r="C238" s="161">
        <v>0</v>
      </c>
      <c r="D238" s="161">
        <v>232</v>
      </c>
      <c r="E238" s="161">
        <v>335.92</v>
      </c>
      <c r="F238" s="161">
        <v>51.71</v>
      </c>
      <c r="G238" s="283">
        <f t="shared" si="99"/>
        <v>387.63</v>
      </c>
      <c r="H238" s="161">
        <v>262.11</v>
      </c>
      <c r="I238" s="161">
        <v>14.88</v>
      </c>
      <c r="J238" s="2">
        <f t="shared" si="100"/>
        <v>896.62</v>
      </c>
      <c r="K238" s="193">
        <v>108.42</v>
      </c>
      <c r="L238" s="161">
        <v>0</v>
      </c>
      <c r="M238" s="193">
        <v>863.04</v>
      </c>
      <c r="N238" s="161">
        <f>SUM(K238:M238)</f>
        <v>971.45999999999992</v>
      </c>
      <c r="O238" s="167">
        <f>J238+N238</f>
        <v>1868.08</v>
      </c>
      <c r="P238" s="7"/>
      <c r="Q238" s="7"/>
      <c r="R238" s="7"/>
      <c r="S238" s="7"/>
    </row>
    <row r="239" spans="1:19" ht="15.75" thickBot="1" x14ac:dyDescent="0.3">
      <c r="A239" s="210" t="s">
        <v>36</v>
      </c>
      <c r="B239" s="210"/>
      <c r="C239" s="210">
        <v>1302</v>
      </c>
      <c r="D239" s="210">
        <v>156.6</v>
      </c>
      <c r="E239" s="210">
        <v>264.77999999999997</v>
      </c>
      <c r="F239" s="210">
        <v>27.9</v>
      </c>
      <c r="G239" s="301">
        <f t="shared" si="99"/>
        <v>292.67999999999995</v>
      </c>
      <c r="H239" s="210">
        <v>218.43</v>
      </c>
      <c r="I239" s="210">
        <v>11.63</v>
      </c>
      <c r="J239" s="302">
        <f t="shared" si="100"/>
        <v>1981.34</v>
      </c>
      <c r="K239" s="193">
        <v>108.42</v>
      </c>
      <c r="L239" s="210">
        <v>104.63</v>
      </c>
      <c r="M239" s="193">
        <v>863.04</v>
      </c>
      <c r="N239" s="210">
        <f>SUM(K239:M239)</f>
        <v>1076.0899999999999</v>
      </c>
      <c r="O239" s="304">
        <f>J239+N239</f>
        <v>3057.43</v>
      </c>
      <c r="P239" s="7"/>
      <c r="Q239" s="7"/>
      <c r="R239" s="7"/>
      <c r="S239" s="7"/>
    </row>
    <row r="240" spans="1:19" ht="15.75" thickBot="1" x14ac:dyDescent="0.3">
      <c r="A240" s="285"/>
      <c r="B240" s="286"/>
      <c r="C240" s="286">
        <f>SUM(C237:C239)</f>
        <v>2604</v>
      </c>
      <c r="D240" s="286">
        <f>SUM(D237:D239)</f>
        <v>545.20000000000005</v>
      </c>
      <c r="E240" s="286"/>
      <c r="F240" s="286"/>
      <c r="G240" s="288">
        <f t="shared" ref="G240:O240" si="101">SUM(G237:G239)</f>
        <v>1082.77</v>
      </c>
      <c r="H240" s="286">
        <f t="shared" si="101"/>
        <v>698.97</v>
      </c>
      <c r="I240" s="286">
        <f t="shared" si="101"/>
        <v>39.470000000000006</v>
      </c>
      <c r="J240" s="289">
        <f t="shared" si="101"/>
        <v>4970.41</v>
      </c>
      <c r="K240" s="286">
        <f t="shared" si="101"/>
        <v>326.2</v>
      </c>
      <c r="L240" s="286">
        <f t="shared" si="101"/>
        <v>148.81</v>
      </c>
      <c r="M240" s="286">
        <f t="shared" si="101"/>
        <v>2589.12</v>
      </c>
      <c r="N240" s="286">
        <f t="shared" si="101"/>
        <v>3064.13</v>
      </c>
      <c r="O240" s="313">
        <f t="shared" si="101"/>
        <v>8034.5399999999991</v>
      </c>
      <c r="P240" s="7"/>
      <c r="Q240" s="7"/>
      <c r="R240" s="7"/>
      <c r="S240" s="7"/>
    </row>
    <row r="241" spans="1:19" x14ac:dyDescent="0.25">
      <c r="A241" s="193" t="s">
        <v>34</v>
      </c>
      <c r="B241" s="193">
        <v>60</v>
      </c>
      <c r="C241" s="193">
        <v>966</v>
      </c>
      <c r="D241" s="193">
        <v>0</v>
      </c>
      <c r="E241" s="193">
        <v>0</v>
      </c>
      <c r="F241" s="193">
        <v>87.49</v>
      </c>
      <c r="G241" s="292">
        <f t="shared" ref="G241:G243" si="102">E241+F241</f>
        <v>87.49</v>
      </c>
      <c r="H241" s="193">
        <v>0</v>
      </c>
      <c r="I241" s="193">
        <v>9.6199999999999992</v>
      </c>
      <c r="J241" s="293">
        <f t="shared" ref="J241:J243" si="103">C241+D241+G241+H241+I241</f>
        <v>1063.1099999999999</v>
      </c>
      <c r="K241" s="193">
        <v>0</v>
      </c>
      <c r="L241" s="193">
        <v>32.78</v>
      </c>
      <c r="M241" s="193">
        <v>640.32000000000005</v>
      </c>
      <c r="N241" s="193">
        <f>SUM(K241:M241)</f>
        <v>673.1</v>
      </c>
      <c r="O241" s="294">
        <f>J241+N241</f>
        <v>1736.21</v>
      </c>
      <c r="P241" s="7"/>
      <c r="Q241" s="7"/>
      <c r="R241" s="7"/>
      <c r="S241" s="7"/>
    </row>
    <row r="242" spans="1:19" x14ac:dyDescent="0.25">
      <c r="A242" s="161" t="s">
        <v>35</v>
      </c>
      <c r="B242" s="161"/>
      <c r="C242" s="161">
        <v>0</v>
      </c>
      <c r="D242" s="161">
        <v>34.799999999999997</v>
      </c>
      <c r="E242" s="161">
        <v>47.42</v>
      </c>
      <c r="F242" s="161">
        <v>38.36</v>
      </c>
      <c r="G242" s="283">
        <f t="shared" si="102"/>
        <v>85.78</v>
      </c>
      <c r="H242" s="161">
        <v>0</v>
      </c>
      <c r="I242" s="161">
        <v>11.04</v>
      </c>
      <c r="J242" s="2">
        <f t="shared" si="103"/>
        <v>131.62</v>
      </c>
      <c r="K242" s="193">
        <v>0</v>
      </c>
      <c r="L242" s="161">
        <v>0</v>
      </c>
      <c r="M242" s="193">
        <v>640.32000000000005</v>
      </c>
      <c r="N242" s="161">
        <f>SUM(K242:M242)</f>
        <v>640.32000000000005</v>
      </c>
      <c r="O242" s="167">
        <f>J242+N242</f>
        <v>771.94</v>
      </c>
      <c r="P242" s="7"/>
      <c r="Q242" s="7"/>
      <c r="R242" s="7"/>
      <c r="S242" s="7"/>
    </row>
    <row r="243" spans="1:19" ht="15.75" thickBot="1" x14ac:dyDescent="0.3">
      <c r="A243" s="210" t="s">
        <v>36</v>
      </c>
      <c r="B243" s="210"/>
      <c r="C243" s="210">
        <v>966</v>
      </c>
      <c r="D243" s="210">
        <v>187.28</v>
      </c>
      <c r="E243" s="210">
        <v>566.20000000000005</v>
      </c>
      <c r="F243" s="210">
        <v>20.7</v>
      </c>
      <c r="G243" s="301">
        <f t="shared" si="102"/>
        <v>586.90000000000009</v>
      </c>
      <c r="H243" s="210">
        <v>520.52</v>
      </c>
      <c r="I243" s="210">
        <v>8.6300000000000008</v>
      </c>
      <c r="J243" s="302">
        <f t="shared" si="103"/>
        <v>2269.33</v>
      </c>
      <c r="K243" s="193">
        <v>108.42</v>
      </c>
      <c r="L243" s="210">
        <v>77.63</v>
      </c>
      <c r="M243" s="193">
        <v>640.32000000000005</v>
      </c>
      <c r="N243" s="210">
        <f>SUM(K243:M243)</f>
        <v>826.37000000000012</v>
      </c>
      <c r="O243" s="304">
        <f>J243+N243</f>
        <v>3095.7</v>
      </c>
      <c r="P243" s="7"/>
      <c r="Q243" s="7"/>
      <c r="R243" s="7"/>
      <c r="S243" s="7"/>
    </row>
    <row r="244" spans="1:19" ht="15.75" thickBot="1" x14ac:dyDescent="0.3">
      <c r="A244" s="285"/>
      <c r="B244" s="286"/>
      <c r="C244" s="286">
        <f>SUM(C241:C243)</f>
        <v>1932</v>
      </c>
      <c r="D244" s="286">
        <f>SUM(D241:D243)</f>
        <v>222.07999999999998</v>
      </c>
      <c r="E244" s="286"/>
      <c r="F244" s="286"/>
      <c r="G244" s="288">
        <f t="shared" ref="G244:O244" si="104">SUM(G241:G243)</f>
        <v>760.17000000000007</v>
      </c>
      <c r="H244" s="286">
        <f t="shared" si="104"/>
        <v>520.52</v>
      </c>
      <c r="I244" s="286">
        <f t="shared" si="104"/>
        <v>29.29</v>
      </c>
      <c r="J244" s="289">
        <f t="shared" si="104"/>
        <v>3464.06</v>
      </c>
      <c r="K244" s="286">
        <f t="shared" si="104"/>
        <v>108.42</v>
      </c>
      <c r="L244" s="286">
        <f t="shared" si="104"/>
        <v>110.41</v>
      </c>
      <c r="M244" s="286">
        <f t="shared" si="104"/>
        <v>1920.96</v>
      </c>
      <c r="N244" s="286">
        <f t="shared" si="104"/>
        <v>2139.79</v>
      </c>
      <c r="O244" s="313">
        <f t="shared" si="104"/>
        <v>5603.85</v>
      </c>
      <c r="P244" s="7"/>
      <c r="Q244" s="7"/>
      <c r="R244" s="7"/>
      <c r="S244" s="7"/>
    </row>
    <row r="245" spans="1:19" x14ac:dyDescent="0.25">
      <c r="A245" s="193" t="s">
        <v>34</v>
      </c>
      <c r="B245" s="193">
        <v>61</v>
      </c>
      <c r="C245" s="193">
        <v>879.2</v>
      </c>
      <c r="D245" s="193">
        <v>55.45</v>
      </c>
      <c r="E245" s="193">
        <v>37.78</v>
      </c>
      <c r="F245" s="193">
        <v>79.63</v>
      </c>
      <c r="G245" s="292">
        <f t="shared" ref="G245:G247" si="105">E245+F245</f>
        <v>117.41</v>
      </c>
      <c r="H245" s="193">
        <v>260.26</v>
      </c>
      <c r="I245" s="193">
        <v>8.75</v>
      </c>
      <c r="J245" s="293">
        <f t="shared" ref="J245:J247" si="106">C245+D245+G245+H245+I245</f>
        <v>1321.0700000000002</v>
      </c>
      <c r="K245" s="193">
        <v>54.68</v>
      </c>
      <c r="L245" s="193">
        <v>29.83</v>
      </c>
      <c r="M245" s="193">
        <v>582.78</v>
      </c>
      <c r="N245" s="193">
        <f>SUM(K245:M245)</f>
        <v>667.29</v>
      </c>
      <c r="O245" s="294">
        <f>J245+N245</f>
        <v>1988.3600000000001</v>
      </c>
      <c r="P245" s="7"/>
      <c r="Q245" s="7"/>
      <c r="R245" s="7"/>
      <c r="S245" s="7"/>
    </row>
    <row r="246" spans="1:19" x14ac:dyDescent="0.25">
      <c r="A246" s="161" t="s">
        <v>35</v>
      </c>
      <c r="B246" s="161"/>
      <c r="C246" s="161">
        <v>0</v>
      </c>
      <c r="D246" s="161">
        <v>60.55</v>
      </c>
      <c r="E246" s="161">
        <v>41.26</v>
      </c>
      <c r="F246" s="161">
        <v>34.92</v>
      </c>
      <c r="G246" s="283">
        <f t="shared" si="105"/>
        <v>76.180000000000007</v>
      </c>
      <c r="H246" s="161">
        <v>260.26</v>
      </c>
      <c r="I246" s="161">
        <v>10.050000000000001</v>
      </c>
      <c r="J246" s="2">
        <f t="shared" si="106"/>
        <v>407.04</v>
      </c>
      <c r="K246" s="193">
        <v>54.21</v>
      </c>
      <c r="L246" s="161">
        <v>0</v>
      </c>
      <c r="M246" s="193">
        <v>582.78</v>
      </c>
      <c r="N246" s="161">
        <f>SUM(K246:M246)</f>
        <v>636.99</v>
      </c>
      <c r="O246" s="167">
        <f>J246+N246</f>
        <v>1044.03</v>
      </c>
      <c r="P246" s="7"/>
      <c r="Q246" s="7"/>
      <c r="R246" s="7"/>
      <c r="S246" s="7"/>
    </row>
    <row r="247" spans="1:19" ht="15.75" thickBot="1" x14ac:dyDescent="0.3">
      <c r="A247" s="210" t="s">
        <v>36</v>
      </c>
      <c r="B247" s="210"/>
      <c r="C247" s="210">
        <v>879.2</v>
      </c>
      <c r="D247" s="210">
        <v>76.680000000000007</v>
      </c>
      <c r="E247" s="210">
        <v>107.57</v>
      </c>
      <c r="F247" s="210">
        <v>18.84</v>
      </c>
      <c r="G247" s="301">
        <f t="shared" si="105"/>
        <v>126.41</v>
      </c>
      <c r="H247" s="161">
        <v>260.26</v>
      </c>
      <c r="I247" s="210">
        <v>7.85</v>
      </c>
      <c r="J247" s="302">
        <f t="shared" si="106"/>
        <v>1350.4</v>
      </c>
      <c r="K247" s="193">
        <v>54.21</v>
      </c>
      <c r="L247" s="210">
        <v>70.650000000000006</v>
      </c>
      <c r="M247" s="193">
        <v>582.78</v>
      </c>
      <c r="N247" s="210">
        <f>SUM(K247:M247)</f>
        <v>707.64</v>
      </c>
      <c r="O247" s="304">
        <f>J247+N247</f>
        <v>2058.04</v>
      </c>
      <c r="P247" s="7"/>
      <c r="Q247" s="7"/>
      <c r="R247" s="7"/>
      <c r="S247" s="7"/>
    </row>
    <row r="248" spans="1:19" ht="15.75" thickBot="1" x14ac:dyDescent="0.3">
      <c r="A248" s="285"/>
      <c r="B248" s="286"/>
      <c r="C248" s="286">
        <f>SUM(C245:C247)</f>
        <v>1758.4</v>
      </c>
      <c r="D248" s="286">
        <f>SUM(D245:D247)</f>
        <v>192.68</v>
      </c>
      <c r="E248" s="286"/>
      <c r="F248" s="286"/>
      <c r="G248" s="288">
        <f t="shared" ref="G248:O248" si="107">SUM(G245:G247)</f>
        <v>320</v>
      </c>
      <c r="H248" s="286">
        <f t="shared" si="107"/>
        <v>780.78</v>
      </c>
      <c r="I248" s="286">
        <f t="shared" si="107"/>
        <v>26.65</v>
      </c>
      <c r="J248" s="289">
        <f t="shared" si="107"/>
        <v>3078.51</v>
      </c>
      <c r="K248" s="286">
        <f t="shared" si="107"/>
        <v>163.1</v>
      </c>
      <c r="L248" s="286">
        <f t="shared" si="107"/>
        <v>100.48</v>
      </c>
      <c r="M248" s="286">
        <f t="shared" si="107"/>
        <v>1748.34</v>
      </c>
      <c r="N248" s="286">
        <f t="shared" si="107"/>
        <v>2011.92</v>
      </c>
      <c r="O248" s="313">
        <f t="shared" si="107"/>
        <v>5090.43</v>
      </c>
      <c r="P248" s="7"/>
      <c r="Q248" s="7"/>
      <c r="R248" s="7"/>
      <c r="S248" s="7"/>
    </row>
    <row r="249" spans="1:19" x14ac:dyDescent="0.25">
      <c r="A249" s="193" t="s">
        <v>34</v>
      </c>
      <c r="B249" s="193">
        <v>62</v>
      </c>
      <c r="C249" s="193">
        <v>868</v>
      </c>
      <c r="D249" s="193">
        <v>190.24</v>
      </c>
      <c r="E249" s="193">
        <v>232.38</v>
      </c>
      <c r="F249" s="193">
        <v>78.62</v>
      </c>
      <c r="G249" s="292">
        <f t="shared" ref="G249:G251" si="108">E249+F249</f>
        <v>311</v>
      </c>
      <c r="H249" s="193">
        <v>62.91</v>
      </c>
      <c r="I249" s="193">
        <v>8.64</v>
      </c>
      <c r="J249" s="293">
        <f t="shared" ref="J249:J251" si="109">C249+D249+G249+H249+I249</f>
        <v>1440.7900000000002</v>
      </c>
      <c r="K249" s="193">
        <v>109.36</v>
      </c>
      <c r="L249" s="193">
        <v>29.45</v>
      </c>
      <c r="M249" s="193">
        <v>575.36</v>
      </c>
      <c r="N249" s="193">
        <f>SUM(K249:M249)</f>
        <v>714.17000000000007</v>
      </c>
      <c r="O249" s="294">
        <f>J249+N249</f>
        <v>2154.96</v>
      </c>
      <c r="P249" s="7"/>
      <c r="Q249" s="7"/>
      <c r="R249" s="7"/>
      <c r="S249" s="7"/>
    </row>
    <row r="250" spans="1:19" x14ac:dyDescent="0.25">
      <c r="A250" s="161" t="s">
        <v>35</v>
      </c>
      <c r="B250" s="161"/>
      <c r="C250" s="161">
        <v>0</v>
      </c>
      <c r="D250" s="161">
        <v>500.02</v>
      </c>
      <c r="E250" s="161">
        <v>528.62</v>
      </c>
      <c r="F250" s="161">
        <v>34.47</v>
      </c>
      <c r="G250" s="283">
        <f t="shared" si="108"/>
        <v>563.09</v>
      </c>
      <c r="H250" s="161">
        <v>107.47</v>
      </c>
      <c r="I250" s="161">
        <v>9.92</v>
      </c>
      <c r="J250" s="2">
        <f t="shared" si="109"/>
        <v>1180.5000000000002</v>
      </c>
      <c r="K250" s="193">
        <v>108.42</v>
      </c>
      <c r="L250" s="161">
        <v>0</v>
      </c>
      <c r="M250" s="193">
        <v>575.36</v>
      </c>
      <c r="N250" s="161">
        <f>SUM(K250:M250)</f>
        <v>683.78</v>
      </c>
      <c r="O250" s="167">
        <f>J250+N250</f>
        <v>1864.2800000000002</v>
      </c>
      <c r="P250" s="7"/>
      <c r="Q250" s="7"/>
      <c r="R250" s="7"/>
      <c r="S250" s="7"/>
    </row>
    <row r="251" spans="1:19" ht="15.75" thickBot="1" x14ac:dyDescent="0.3">
      <c r="A251" s="210" t="s">
        <v>36</v>
      </c>
      <c r="B251" s="210"/>
      <c r="C251" s="210">
        <v>868</v>
      </c>
      <c r="D251" s="210">
        <v>384.02</v>
      </c>
      <c r="E251" s="210">
        <v>505.34</v>
      </c>
      <c r="F251" s="210">
        <v>18.600000000000001</v>
      </c>
      <c r="G251" s="301">
        <f t="shared" si="108"/>
        <v>523.93999999999994</v>
      </c>
      <c r="H251" s="210">
        <v>99.6</v>
      </c>
      <c r="I251" s="210">
        <v>7.75</v>
      </c>
      <c r="J251" s="302">
        <f t="shared" si="109"/>
        <v>1883.31</v>
      </c>
      <c r="K251" s="193">
        <v>108.42</v>
      </c>
      <c r="L251" s="210">
        <v>69.75</v>
      </c>
      <c r="M251" s="193">
        <v>575.36</v>
      </c>
      <c r="N251" s="210">
        <f>SUM(K251:M251)</f>
        <v>753.53</v>
      </c>
      <c r="O251" s="304">
        <f>J251+N251</f>
        <v>2636.84</v>
      </c>
      <c r="P251" s="7"/>
      <c r="Q251" s="7"/>
      <c r="R251" s="7"/>
      <c r="S251" s="7"/>
    </row>
    <row r="252" spans="1:19" ht="15.75" thickBot="1" x14ac:dyDescent="0.3">
      <c r="A252" s="285"/>
      <c r="B252" s="286"/>
      <c r="C252" s="286">
        <f>SUM(C249:C251)</f>
        <v>1736</v>
      </c>
      <c r="D252" s="286">
        <f>SUM(D249:D251)</f>
        <v>1074.28</v>
      </c>
      <c r="E252" s="286"/>
      <c r="F252" s="286"/>
      <c r="G252" s="288">
        <f t="shared" ref="G252:O252" si="110">SUM(G249:G251)</f>
        <v>1398.03</v>
      </c>
      <c r="H252" s="286">
        <f t="shared" si="110"/>
        <v>269.98</v>
      </c>
      <c r="I252" s="286">
        <f t="shared" si="110"/>
        <v>26.310000000000002</v>
      </c>
      <c r="J252" s="289">
        <f t="shared" si="110"/>
        <v>4504.6000000000004</v>
      </c>
      <c r="K252" s="286">
        <f t="shared" si="110"/>
        <v>326.2</v>
      </c>
      <c r="L252" s="286">
        <f t="shared" si="110"/>
        <v>99.2</v>
      </c>
      <c r="M252" s="286">
        <f t="shared" si="110"/>
        <v>1726.08</v>
      </c>
      <c r="N252" s="286">
        <f t="shared" si="110"/>
        <v>2151.48</v>
      </c>
      <c r="O252" s="313">
        <f t="shared" si="110"/>
        <v>6656.08</v>
      </c>
      <c r="P252" s="7"/>
      <c r="Q252" s="7"/>
      <c r="R252" s="7"/>
      <c r="S252" s="7"/>
    </row>
    <row r="253" spans="1:19" x14ac:dyDescent="0.25">
      <c r="A253" s="193" t="s">
        <v>34</v>
      </c>
      <c r="B253" s="193">
        <v>63</v>
      </c>
      <c r="C253" s="193">
        <v>1293.5999999999999</v>
      </c>
      <c r="D253" s="193">
        <v>308.56</v>
      </c>
      <c r="E253" s="193">
        <v>307.47000000000003</v>
      </c>
      <c r="F253" s="193">
        <v>117.16</v>
      </c>
      <c r="G253" s="292">
        <f t="shared" ref="G253:G255" si="111">E253+F253</f>
        <v>424.63</v>
      </c>
      <c r="H253" s="193">
        <v>174.74</v>
      </c>
      <c r="I253" s="193">
        <v>12.88</v>
      </c>
      <c r="J253" s="293">
        <f t="shared" ref="J253:J255" si="112">C253+D253+G253+H253+I253</f>
        <v>2214.41</v>
      </c>
      <c r="K253" s="193">
        <v>109.36</v>
      </c>
      <c r="L253" s="193">
        <v>43.89</v>
      </c>
      <c r="M253" s="193">
        <v>857.47</v>
      </c>
      <c r="N253" s="193">
        <f>SUM(K253:M253)</f>
        <v>1010.72</v>
      </c>
      <c r="O253" s="294">
        <f>J253+N253</f>
        <v>3225.13</v>
      </c>
      <c r="P253" s="7"/>
      <c r="Q253" s="7"/>
      <c r="R253" s="7"/>
      <c r="S253" s="7"/>
    </row>
    <row r="254" spans="1:19" x14ac:dyDescent="0.25">
      <c r="A254" s="161" t="s">
        <v>35</v>
      </c>
      <c r="B254" s="161"/>
      <c r="C254" s="161">
        <v>0</v>
      </c>
      <c r="D254" s="161">
        <v>359.6</v>
      </c>
      <c r="E254" s="161">
        <v>324.85000000000002</v>
      </c>
      <c r="F254" s="161">
        <v>51.37</v>
      </c>
      <c r="G254" s="283">
        <f t="shared" si="111"/>
        <v>376.22</v>
      </c>
      <c r="H254" s="161">
        <v>174.74</v>
      </c>
      <c r="I254" s="161">
        <v>14.78</v>
      </c>
      <c r="J254" s="2">
        <f t="shared" si="112"/>
        <v>925.34</v>
      </c>
      <c r="K254" s="193">
        <v>108.42</v>
      </c>
      <c r="L254" s="161">
        <v>0</v>
      </c>
      <c r="M254" s="193">
        <v>857.47</v>
      </c>
      <c r="N254" s="161">
        <f>SUM(K254:M254)</f>
        <v>965.89</v>
      </c>
      <c r="O254" s="167">
        <f>J254+N254</f>
        <v>1891.23</v>
      </c>
      <c r="P254" s="7"/>
      <c r="Q254" s="7"/>
      <c r="R254" s="7"/>
      <c r="S254" s="7"/>
    </row>
    <row r="255" spans="1:19" ht="15.75" thickBot="1" x14ac:dyDescent="0.3">
      <c r="A255" s="210" t="s">
        <v>36</v>
      </c>
      <c r="B255" s="210"/>
      <c r="C255" s="210">
        <v>1293.5999999999999</v>
      </c>
      <c r="D255" s="210">
        <v>308.73</v>
      </c>
      <c r="E255" s="210">
        <v>312.20999999999998</v>
      </c>
      <c r="F255" s="210">
        <v>27.72</v>
      </c>
      <c r="G255" s="301">
        <f t="shared" si="111"/>
        <v>339.92999999999995</v>
      </c>
      <c r="H255" s="210">
        <v>174.74</v>
      </c>
      <c r="I255" s="210">
        <v>11.55</v>
      </c>
      <c r="J255" s="302">
        <f t="shared" si="112"/>
        <v>2128.5500000000002</v>
      </c>
      <c r="K255" s="193">
        <v>108.42</v>
      </c>
      <c r="L255" s="210">
        <v>103.95</v>
      </c>
      <c r="M255" s="193">
        <v>857.47</v>
      </c>
      <c r="N255" s="210">
        <f>SUM(K255:M255)</f>
        <v>1069.8400000000001</v>
      </c>
      <c r="O255" s="304">
        <f>J255+N255</f>
        <v>3198.3900000000003</v>
      </c>
      <c r="P255" s="7"/>
      <c r="Q255" s="7"/>
      <c r="R255" s="7"/>
      <c r="S255" s="7"/>
    </row>
    <row r="256" spans="1:19" ht="15.75" thickBot="1" x14ac:dyDescent="0.3">
      <c r="A256" s="285"/>
      <c r="B256" s="286"/>
      <c r="C256" s="286">
        <f>SUM(C253:C255)</f>
        <v>2587.1999999999998</v>
      </c>
      <c r="D256" s="286">
        <f>SUM(D253:D255)</f>
        <v>976.8900000000001</v>
      </c>
      <c r="E256" s="286"/>
      <c r="F256" s="286"/>
      <c r="G256" s="288">
        <f t="shared" ref="G256:O256" si="113">SUM(G253:G255)</f>
        <v>1140.78</v>
      </c>
      <c r="H256" s="286">
        <f t="shared" si="113"/>
        <v>524.22</v>
      </c>
      <c r="I256" s="286">
        <f t="shared" si="113"/>
        <v>39.21</v>
      </c>
      <c r="J256" s="289">
        <f t="shared" si="113"/>
        <v>5268.3</v>
      </c>
      <c r="K256" s="286">
        <f t="shared" si="113"/>
        <v>326.2</v>
      </c>
      <c r="L256" s="286">
        <f t="shared" si="113"/>
        <v>147.84</v>
      </c>
      <c r="M256" s="286">
        <f t="shared" si="113"/>
        <v>2572.41</v>
      </c>
      <c r="N256" s="286">
        <f t="shared" si="113"/>
        <v>3046.4500000000003</v>
      </c>
      <c r="O256" s="313">
        <f t="shared" si="113"/>
        <v>8314.75</v>
      </c>
      <c r="P256" s="7"/>
      <c r="Q256" s="7"/>
      <c r="R256" s="7"/>
      <c r="S256" s="7"/>
    </row>
    <row r="257" spans="1:19" x14ac:dyDescent="0.25">
      <c r="A257" s="193" t="s">
        <v>34</v>
      </c>
      <c r="B257" s="193">
        <v>64</v>
      </c>
      <c r="C257" s="193">
        <v>991.2</v>
      </c>
      <c r="D257" s="193">
        <v>464.35</v>
      </c>
      <c r="E257" s="193">
        <v>603.42999999999995</v>
      </c>
      <c r="F257" s="193">
        <v>89.77</v>
      </c>
      <c r="G257" s="292">
        <f t="shared" ref="G257:G259" si="114">E257+F257</f>
        <v>693.19999999999993</v>
      </c>
      <c r="H257" s="193">
        <v>143.55000000000001</v>
      </c>
      <c r="I257" s="193">
        <v>9.8699999999999992</v>
      </c>
      <c r="J257" s="293">
        <f t="shared" ref="J257:J259" si="115">C257+D257+G257+H257+I257</f>
        <v>2302.17</v>
      </c>
      <c r="K257" s="193">
        <v>164.04</v>
      </c>
      <c r="L257" s="193">
        <v>33.630000000000003</v>
      </c>
      <c r="M257" s="193">
        <v>657.02</v>
      </c>
      <c r="N257" s="193">
        <f>SUM(K257:M257)</f>
        <v>854.68999999999994</v>
      </c>
      <c r="O257" s="294">
        <f>J257+N257</f>
        <v>3156.86</v>
      </c>
      <c r="P257" s="7"/>
      <c r="Q257" s="7"/>
      <c r="R257" s="7"/>
      <c r="S257" s="7"/>
    </row>
    <row r="258" spans="1:19" x14ac:dyDescent="0.25">
      <c r="A258" s="161" t="s">
        <v>35</v>
      </c>
      <c r="B258" s="161"/>
      <c r="C258" s="161">
        <v>0</v>
      </c>
      <c r="D258" s="161">
        <v>149.76</v>
      </c>
      <c r="E258" s="161">
        <v>187.4</v>
      </c>
      <c r="F258" s="161">
        <v>39.36</v>
      </c>
      <c r="G258" s="283">
        <f t="shared" si="114"/>
        <v>226.76</v>
      </c>
      <c r="H258" s="161">
        <v>211.7</v>
      </c>
      <c r="I258" s="161">
        <v>11.33</v>
      </c>
      <c r="J258" s="2">
        <f t="shared" si="115"/>
        <v>599.55000000000007</v>
      </c>
      <c r="K258" s="193">
        <v>162.63</v>
      </c>
      <c r="L258" s="161">
        <v>0</v>
      </c>
      <c r="M258" s="193">
        <v>657.02</v>
      </c>
      <c r="N258" s="161">
        <f>SUM(K258:M258)</f>
        <v>819.65</v>
      </c>
      <c r="O258" s="167">
        <f>J258+N258</f>
        <v>1419.2</v>
      </c>
      <c r="P258" s="7"/>
      <c r="Q258" s="7"/>
      <c r="R258" s="7"/>
      <c r="S258" s="7"/>
    </row>
    <row r="259" spans="1:19" ht="15.75" thickBot="1" x14ac:dyDescent="0.3">
      <c r="A259" s="210" t="s">
        <v>36</v>
      </c>
      <c r="B259" s="210"/>
      <c r="C259" s="210">
        <v>991.2</v>
      </c>
      <c r="D259" s="210">
        <v>569.21</v>
      </c>
      <c r="E259" s="210">
        <v>756.85</v>
      </c>
      <c r="F259" s="210">
        <v>21.24</v>
      </c>
      <c r="G259" s="301">
        <f t="shared" si="114"/>
        <v>778.09</v>
      </c>
      <c r="H259" s="210">
        <v>0</v>
      </c>
      <c r="I259" s="210">
        <v>8.85</v>
      </c>
      <c r="J259" s="302">
        <f t="shared" si="115"/>
        <v>2347.35</v>
      </c>
      <c r="K259" s="193">
        <v>162.63</v>
      </c>
      <c r="L259" s="210">
        <v>79.650000000000006</v>
      </c>
      <c r="M259" s="193">
        <v>657.02</v>
      </c>
      <c r="N259" s="210">
        <f>SUM(K259:M259)</f>
        <v>899.3</v>
      </c>
      <c r="O259" s="304">
        <f>J259+N259</f>
        <v>3246.6499999999996</v>
      </c>
      <c r="P259" s="7"/>
      <c r="Q259" s="7"/>
      <c r="R259" s="7"/>
      <c r="S259" s="7"/>
    </row>
    <row r="260" spans="1:19" ht="15.75" thickBot="1" x14ac:dyDescent="0.3">
      <c r="A260" s="285"/>
      <c r="B260" s="286"/>
      <c r="C260" s="286">
        <f>SUM(C257:C259)</f>
        <v>1982.4</v>
      </c>
      <c r="D260" s="286">
        <f>SUM(D257:D259)</f>
        <v>1183.3200000000002</v>
      </c>
      <c r="E260" s="286"/>
      <c r="F260" s="286"/>
      <c r="G260" s="288">
        <f t="shared" ref="G260:O260" si="116">SUM(G257:G259)</f>
        <v>1698.05</v>
      </c>
      <c r="H260" s="286">
        <f t="shared" si="116"/>
        <v>355.25</v>
      </c>
      <c r="I260" s="286">
        <f t="shared" si="116"/>
        <v>30.049999999999997</v>
      </c>
      <c r="J260" s="289">
        <f t="shared" si="116"/>
        <v>5249.07</v>
      </c>
      <c r="K260" s="286">
        <f t="shared" si="116"/>
        <v>489.29999999999995</v>
      </c>
      <c r="L260" s="286">
        <f t="shared" si="116"/>
        <v>113.28</v>
      </c>
      <c r="M260" s="286">
        <f t="shared" si="116"/>
        <v>1971.06</v>
      </c>
      <c r="N260" s="286">
        <f t="shared" si="116"/>
        <v>2573.64</v>
      </c>
      <c r="O260" s="313">
        <f t="shared" si="116"/>
        <v>7822.71</v>
      </c>
      <c r="P260" s="7"/>
      <c r="Q260" s="7"/>
      <c r="R260" s="7"/>
      <c r="S260" s="7"/>
    </row>
    <row r="261" spans="1:19" x14ac:dyDescent="0.25">
      <c r="A261" s="193" t="s">
        <v>34</v>
      </c>
      <c r="B261" s="193">
        <v>65</v>
      </c>
      <c r="C261" s="193">
        <v>873.6</v>
      </c>
      <c r="D261" s="193">
        <v>58</v>
      </c>
      <c r="E261" s="193">
        <v>79.040000000000006</v>
      </c>
      <c r="F261" s="193">
        <v>79.12</v>
      </c>
      <c r="G261" s="292">
        <f t="shared" ref="G261:G263" si="117">E261+F261</f>
        <v>158.16000000000003</v>
      </c>
      <c r="H261" s="193">
        <v>43.69</v>
      </c>
      <c r="I261" s="193">
        <v>8.6999999999999993</v>
      </c>
      <c r="J261" s="293">
        <f t="shared" ref="J261:J263" si="118">C261+D261+G261+H261+I261</f>
        <v>1142.1500000000001</v>
      </c>
      <c r="K261" s="193">
        <v>54.68</v>
      </c>
      <c r="L261" s="193">
        <v>29.64</v>
      </c>
      <c r="M261" s="193">
        <v>579.07000000000005</v>
      </c>
      <c r="N261" s="193">
        <f>SUM(K261:M261)</f>
        <v>663.3900000000001</v>
      </c>
      <c r="O261" s="294">
        <f>J261+N261</f>
        <v>1805.5400000000002</v>
      </c>
      <c r="P261" s="7"/>
      <c r="Q261" s="7"/>
      <c r="R261" s="7"/>
      <c r="S261" s="7"/>
    </row>
    <row r="262" spans="1:19" x14ac:dyDescent="0.25">
      <c r="A262" s="161" t="s">
        <v>35</v>
      </c>
      <c r="B262" s="161"/>
      <c r="C262" s="161">
        <v>0</v>
      </c>
      <c r="D262" s="161">
        <v>58</v>
      </c>
      <c r="E262" s="161">
        <v>118.56</v>
      </c>
      <c r="F262" s="161">
        <v>34.69</v>
      </c>
      <c r="G262" s="283">
        <f t="shared" si="117"/>
        <v>153.25</v>
      </c>
      <c r="H262" s="161">
        <v>87.37</v>
      </c>
      <c r="I262" s="161">
        <v>9.98</v>
      </c>
      <c r="J262" s="2">
        <f t="shared" si="118"/>
        <v>308.60000000000002</v>
      </c>
      <c r="K262" s="193">
        <v>54.21</v>
      </c>
      <c r="L262" s="161">
        <v>0</v>
      </c>
      <c r="M262" s="193">
        <v>579.07000000000005</v>
      </c>
      <c r="N262" s="161">
        <f>SUM(K262:M262)</f>
        <v>633.28000000000009</v>
      </c>
      <c r="O262" s="167">
        <f>J262+N262</f>
        <v>941.88000000000011</v>
      </c>
      <c r="P262" s="7"/>
      <c r="Q262" s="7"/>
      <c r="R262" s="7"/>
      <c r="S262" s="7"/>
    </row>
    <row r="263" spans="1:19" ht="15.75" thickBot="1" x14ac:dyDescent="0.3">
      <c r="A263" s="210" t="s">
        <v>36</v>
      </c>
      <c r="B263" s="210"/>
      <c r="C263" s="210">
        <v>873.6</v>
      </c>
      <c r="D263" s="210">
        <v>11.6</v>
      </c>
      <c r="E263" s="210">
        <v>47.42</v>
      </c>
      <c r="F263" s="210">
        <v>18.72</v>
      </c>
      <c r="G263" s="301">
        <f t="shared" si="117"/>
        <v>66.14</v>
      </c>
      <c r="H263" s="210">
        <v>0</v>
      </c>
      <c r="I263" s="210">
        <v>7.8</v>
      </c>
      <c r="J263" s="302">
        <f t="shared" si="118"/>
        <v>959.14</v>
      </c>
      <c r="K263" s="193">
        <v>54.21</v>
      </c>
      <c r="L263" s="210">
        <v>70.2</v>
      </c>
      <c r="M263" s="193">
        <v>579.07000000000005</v>
      </c>
      <c r="N263" s="210">
        <f>SUM(K263:M263)</f>
        <v>703.48</v>
      </c>
      <c r="O263" s="304">
        <f>J263+N263</f>
        <v>1662.62</v>
      </c>
      <c r="P263" s="7"/>
      <c r="Q263" s="7"/>
      <c r="R263" s="7"/>
      <c r="S263" s="7"/>
    </row>
    <row r="264" spans="1:19" ht="15.75" thickBot="1" x14ac:dyDescent="0.3">
      <c r="A264" s="285"/>
      <c r="B264" s="286"/>
      <c r="C264" s="286">
        <f>SUM(C261:C263)</f>
        <v>1747.2</v>
      </c>
      <c r="D264" s="286">
        <f>SUM(D261:D263)</f>
        <v>127.6</v>
      </c>
      <c r="E264" s="286"/>
      <c r="F264" s="286"/>
      <c r="G264" s="288">
        <f t="shared" ref="G264:O264" si="119">SUM(G261:G263)</f>
        <v>377.55</v>
      </c>
      <c r="H264" s="286">
        <f t="shared" si="119"/>
        <v>131.06</v>
      </c>
      <c r="I264" s="286">
        <f t="shared" si="119"/>
        <v>26.48</v>
      </c>
      <c r="J264" s="289">
        <f t="shared" si="119"/>
        <v>2409.89</v>
      </c>
      <c r="K264" s="286">
        <f t="shared" si="119"/>
        <v>163.1</v>
      </c>
      <c r="L264" s="286">
        <f t="shared" si="119"/>
        <v>99.84</v>
      </c>
      <c r="M264" s="286">
        <f t="shared" si="119"/>
        <v>1737.21</v>
      </c>
      <c r="N264" s="286">
        <f t="shared" si="119"/>
        <v>2000.15</v>
      </c>
      <c r="O264" s="313">
        <f t="shared" si="119"/>
        <v>4410.04</v>
      </c>
      <c r="P264" s="7"/>
      <c r="Q264" s="7"/>
      <c r="R264" s="7"/>
      <c r="S264" s="7"/>
    </row>
    <row r="265" spans="1:19" x14ac:dyDescent="0.25">
      <c r="A265" s="193" t="s">
        <v>34</v>
      </c>
      <c r="B265" s="193">
        <v>66</v>
      </c>
      <c r="C265" s="193">
        <v>865.2</v>
      </c>
      <c r="D265" s="193">
        <v>215.01</v>
      </c>
      <c r="E265" s="193">
        <v>394.92</v>
      </c>
      <c r="F265" s="193">
        <v>78.36</v>
      </c>
      <c r="G265" s="292">
        <f t="shared" ref="G265:G283" si="120">E265+F265</f>
        <v>473.28000000000003</v>
      </c>
      <c r="H265" s="193">
        <v>0</v>
      </c>
      <c r="I265" s="193">
        <v>8.61</v>
      </c>
      <c r="J265" s="293">
        <f t="shared" ref="J265:J267" si="121">C265+D265+G265+H265+I265</f>
        <v>1562.1</v>
      </c>
      <c r="K265" s="193">
        <v>164.04</v>
      </c>
      <c r="L265" s="193">
        <v>29.36</v>
      </c>
      <c r="M265" s="193">
        <v>573.5</v>
      </c>
      <c r="N265" s="193">
        <f>SUM(K265:M265)</f>
        <v>766.9</v>
      </c>
      <c r="O265" s="294">
        <f>J265+N265</f>
        <v>2329</v>
      </c>
      <c r="P265" s="7"/>
      <c r="Q265" s="7"/>
      <c r="R265" s="7"/>
      <c r="S265" s="7"/>
    </row>
    <row r="266" spans="1:19" x14ac:dyDescent="0.25">
      <c r="A266" s="161" t="s">
        <v>35</v>
      </c>
      <c r="B266" s="161"/>
      <c r="C266" s="161">
        <v>0</v>
      </c>
      <c r="D266" s="161">
        <v>227.53</v>
      </c>
      <c r="E266" s="161">
        <v>427.49</v>
      </c>
      <c r="F266" s="161">
        <v>34.36</v>
      </c>
      <c r="G266" s="283">
        <f t="shared" si="120"/>
        <v>461.85</v>
      </c>
      <c r="H266" s="161">
        <v>0</v>
      </c>
      <c r="I266" s="161">
        <v>9.89</v>
      </c>
      <c r="J266" s="2">
        <f t="shared" si="121"/>
        <v>699.27</v>
      </c>
      <c r="K266" s="193">
        <v>162.63</v>
      </c>
      <c r="L266" s="161">
        <v>0</v>
      </c>
      <c r="M266" s="193">
        <v>573.5</v>
      </c>
      <c r="N266" s="161">
        <f>SUM(K266:M266)</f>
        <v>736.13</v>
      </c>
      <c r="O266" s="167">
        <f>J266+N266</f>
        <v>1435.4</v>
      </c>
      <c r="P266" s="7"/>
      <c r="Q266" s="7"/>
      <c r="R266" s="7"/>
      <c r="S266" s="7"/>
    </row>
    <row r="267" spans="1:19" ht="15.75" thickBot="1" x14ac:dyDescent="0.3">
      <c r="A267" s="210" t="s">
        <v>36</v>
      </c>
      <c r="B267" s="210"/>
      <c r="C267" s="210">
        <v>865.2</v>
      </c>
      <c r="D267" s="210">
        <v>219.76</v>
      </c>
      <c r="E267" s="210">
        <v>400.77</v>
      </c>
      <c r="F267" s="210">
        <v>18.54</v>
      </c>
      <c r="G267" s="301">
        <f t="shared" si="120"/>
        <v>419.31</v>
      </c>
      <c r="H267" s="210">
        <v>0</v>
      </c>
      <c r="I267" s="210">
        <v>7.73</v>
      </c>
      <c r="J267" s="302">
        <f t="shared" si="121"/>
        <v>1512</v>
      </c>
      <c r="K267" s="193">
        <v>162.63</v>
      </c>
      <c r="L267" s="210">
        <v>69.53</v>
      </c>
      <c r="M267" s="193">
        <v>573.5</v>
      </c>
      <c r="N267" s="210">
        <f>SUM(K267:M267)</f>
        <v>805.66</v>
      </c>
      <c r="O267" s="304">
        <f>J267+N267</f>
        <v>2317.66</v>
      </c>
      <c r="P267" s="7"/>
      <c r="Q267" s="7"/>
      <c r="R267" s="7"/>
      <c r="S267" s="7"/>
    </row>
    <row r="268" spans="1:19" ht="15.75" thickBot="1" x14ac:dyDescent="0.3">
      <c r="A268" s="285"/>
      <c r="B268" s="286"/>
      <c r="C268" s="286">
        <f>SUM(C265:C267)</f>
        <v>1730.4</v>
      </c>
      <c r="D268" s="286">
        <f>SUM(D265:D267)</f>
        <v>662.3</v>
      </c>
      <c r="E268" s="286"/>
      <c r="F268" s="286"/>
      <c r="G268" s="288">
        <f t="shared" ref="G268:O268" si="122">SUM(G265:G267)</f>
        <v>1354.44</v>
      </c>
      <c r="H268" s="286">
        <f t="shared" si="122"/>
        <v>0</v>
      </c>
      <c r="I268" s="286">
        <f t="shared" si="122"/>
        <v>26.23</v>
      </c>
      <c r="J268" s="289">
        <f t="shared" si="122"/>
        <v>3773.37</v>
      </c>
      <c r="K268" s="286">
        <f t="shared" si="122"/>
        <v>489.29999999999995</v>
      </c>
      <c r="L268" s="286">
        <f t="shared" si="122"/>
        <v>98.89</v>
      </c>
      <c r="M268" s="286">
        <f t="shared" si="122"/>
        <v>1720.5</v>
      </c>
      <c r="N268" s="286">
        <f t="shared" si="122"/>
        <v>2308.69</v>
      </c>
      <c r="O268" s="313">
        <f t="shared" si="122"/>
        <v>6082.0599999999995</v>
      </c>
      <c r="P268" s="7"/>
      <c r="Q268" s="7"/>
      <c r="R268" s="7"/>
      <c r="S268" s="7"/>
    </row>
    <row r="269" spans="1:19" x14ac:dyDescent="0.25">
      <c r="A269" s="193" t="s">
        <v>34</v>
      </c>
      <c r="B269" s="193">
        <v>67</v>
      </c>
      <c r="C269" s="193">
        <v>1293.5999999999999</v>
      </c>
      <c r="D269" s="193">
        <v>12.18</v>
      </c>
      <c r="E269" s="193">
        <v>32.01</v>
      </c>
      <c r="F269" s="193">
        <v>117.16</v>
      </c>
      <c r="G269" s="292">
        <f t="shared" si="120"/>
        <v>149.16999999999999</v>
      </c>
      <c r="H269" s="193">
        <v>260.26</v>
      </c>
      <c r="I269" s="193">
        <v>12.88</v>
      </c>
      <c r="J269" s="293">
        <f t="shared" ref="J269:J271" si="123">C269+D269+G269+H269+I269</f>
        <v>1728.0900000000001</v>
      </c>
      <c r="K269" s="193">
        <v>54.68</v>
      </c>
      <c r="L269" s="193">
        <v>43.89</v>
      </c>
      <c r="M269" s="193">
        <v>857.47</v>
      </c>
      <c r="N269" s="193">
        <f>SUM(K269:M269)</f>
        <v>956.04</v>
      </c>
      <c r="O269" s="294">
        <f>J269+N269</f>
        <v>2684.13</v>
      </c>
      <c r="P269" s="7"/>
      <c r="Q269" s="7"/>
      <c r="R269" s="7"/>
      <c r="S269" s="7"/>
    </row>
    <row r="270" spans="1:19" x14ac:dyDescent="0.25">
      <c r="A270" s="161" t="s">
        <v>35</v>
      </c>
      <c r="B270" s="161"/>
      <c r="C270" s="161">
        <v>0</v>
      </c>
      <c r="D270" s="161">
        <v>13.22</v>
      </c>
      <c r="E270" s="161">
        <v>37.43</v>
      </c>
      <c r="F270" s="161">
        <v>51.37</v>
      </c>
      <c r="G270" s="283">
        <f t="shared" si="120"/>
        <v>88.8</v>
      </c>
      <c r="H270" s="161">
        <v>260.26</v>
      </c>
      <c r="I270" s="161">
        <v>14.78</v>
      </c>
      <c r="J270" s="2">
        <f t="shared" si="123"/>
        <v>377.05999999999995</v>
      </c>
      <c r="K270" s="193">
        <v>54.21</v>
      </c>
      <c r="L270" s="161">
        <v>0</v>
      </c>
      <c r="M270" s="193">
        <v>857.47</v>
      </c>
      <c r="N270" s="161">
        <f>SUM(K270:M270)</f>
        <v>911.68000000000006</v>
      </c>
      <c r="O270" s="167">
        <f>J270+N270</f>
        <v>1288.74</v>
      </c>
      <c r="P270" s="7"/>
      <c r="Q270" s="7"/>
      <c r="R270" s="7"/>
      <c r="S270" s="7"/>
    </row>
    <row r="271" spans="1:19" ht="15.75" thickBot="1" x14ac:dyDescent="0.3">
      <c r="A271" s="210" t="s">
        <v>36</v>
      </c>
      <c r="B271" s="210"/>
      <c r="C271" s="210">
        <v>1293.5999999999999</v>
      </c>
      <c r="D271" s="210">
        <v>18.39</v>
      </c>
      <c r="E271" s="210">
        <v>64.42</v>
      </c>
      <c r="F271" s="210">
        <v>27.72</v>
      </c>
      <c r="G271" s="301">
        <f t="shared" si="120"/>
        <v>92.14</v>
      </c>
      <c r="H271" s="161">
        <v>260.26</v>
      </c>
      <c r="I271" s="210">
        <v>11.55</v>
      </c>
      <c r="J271" s="302">
        <f t="shared" si="123"/>
        <v>1675.94</v>
      </c>
      <c r="K271" s="193">
        <v>54.21</v>
      </c>
      <c r="L271" s="210">
        <v>103.95</v>
      </c>
      <c r="M271" s="193">
        <v>857.47</v>
      </c>
      <c r="N271" s="210">
        <f>SUM(K271:M271)</f>
        <v>1015.63</v>
      </c>
      <c r="O271" s="210">
        <f>J271+N271</f>
        <v>2691.57</v>
      </c>
      <c r="P271" s="7"/>
      <c r="Q271" s="7"/>
      <c r="R271" s="7"/>
      <c r="S271" s="7"/>
    </row>
    <row r="272" spans="1:19" ht="15.75" thickBot="1" x14ac:dyDescent="0.3">
      <c r="A272" s="285"/>
      <c r="B272" s="286"/>
      <c r="C272" s="286">
        <f>SUM(C269:C271)</f>
        <v>2587.1999999999998</v>
      </c>
      <c r="D272" s="286">
        <f>SUM(D269:D271)</f>
        <v>43.79</v>
      </c>
      <c r="E272" s="286"/>
      <c r="F272" s="286"/>
      <c r="G272" s="288">
        <f t="shared" ref="G272:O272" si="124">SUM(G269:G271)</f>
        <v>330.10999999999996</v>
      </c>
      <c r="H272" s="286">
        <f t="shared" si="124"/>
        <v>780.78</v>
      </c>
      <c r="I272" s="286">
        <f t="shared" si="124"/>
        <v>39.21</v>
      </c>
      <c r="J272" s="289">
        <f t="shared" si="124"/>
        <v>3781.09</v>
      </c>
      <c r="K272" s="286">
        <f t="shared" si="124"/>
        <v>163.1</v>
      </c>
      <c r="L272" s="286">
        <f t="shared" si="124"/>
        <v>147.84</v>
      </c>
      <c r="M272" s="286">
        <f t="shared" si="124"/>
        <v>2572.41</v>
      </c>
      <c r="N272" s="286">
        <f t="shared" si="124"/>
        <v>2883.35</v>
      </c>
      <c r="O272" s="313">
        <f t="shared" si="124"/>
        <v>6664.4400000000005</v>
      </c>
      <c r="P272" s="7"/>
      <c r="Q272" s="7"/>
      <c r="R272" s="7"/>
      <c r="S272" s="7"/>
    </row>
    <row r="273" spans="1:19" x14ac:dyDescent="0.25">
      <c r="A273" s="193" t="s">
        <v>34</v>
      </c>
      <c r="B273" s="193">
        <v>68</v>
      </c>
      <c r="C273" s="193">
        <v>971.6</v>
      </c>
      <c r="D273" s="193">
        <v>758.47</v>
      </c>
      <c r="E273" s="193">
        <v>1015.82</v>
      </c>
      <c r="F273" s="193">
        <v>88</v>
      </c>
      <c r="G273" s="292">
        <f t="shared" si="120"/>
        <v>1103.8200000000002</v>
      </c>
      <c r="H273" s="193">
        <v>0</v>
      </c>
      <c r="I273" s="193">
        <v>9.67</v>
      </c>
      <c r="J273" s="293">
        <f t="shared" si="83"/>
        <v>2843.5600000000004</v>
      </c>
      <c r="K273" s="193">
        <v>109.36</v>
      </c>
      <c r="L273" s="193">
        <v>32.97</v>
      </c>
      <c r="M273" s="193">
        <v>644.03</v>
      </c>
      <c r="N273" s="193">
        <f>SUM(K273:M273)</f>
        <v>786.3599999999999</v>
      </c>
      <c r="O273" s="294">
        <f>J273+N273</f>
        <v>3629.92</v>
      </c>
      <c r="P273" s="7"/>
      <c r="Q273" s="7"/>
      <c r="R273" s="7"/>
      <c r="S273" s="7"/>
    </row>
    <row r="274" spans="1:19" x14ac:dyDescent="0.25">
      <c r="A274" s="161" t="s">
        <v>35</v>
      </c>
      <c r="B274" s="161"/>
      <c r="C274" s="161">
        <v>0</v>
      </c>
      <c r="D274" s="161">
        <v>826.44</v>
      </c>
      <c r="E274" s="161">
        <v>1117.3499999999999</v>
      </c>
      <c r="F274" s="161">
        <v>38.590000000000003</v>
      </c>
      <c r="G274" s="283">
        <f t="shared" si="120"/>
        <v>1155.9399999999998</v>
      </c>
      <c r="H274" s="161">
        <v>0</v>
      </c>
      <c r="I274" s="161">
        <v>14.78</v>
      </c>
      <c r="J274" s="2">
        <f t="shared" si="83"/>
        <v>1997.1599999999999</v>
      </c>
      <c r="K274" s="193">
        <v>108.42</v>
      </c>
      <c r="L274" s="161">
        <v>0</v>
      </c>
      <c r="M274" s="193">
        <v>644.03</v>
      </c>
      <c r="N274" s="161">
        <f>SUM(K274:M274)</f>
        <v>752.44999999999993</v>
      </c>
      <c r="O274" s="167">
        <f>J274+N274</f>
        <v>2749.6099999999997</v>
      </c>
      <c r="P274" s="7"/>
      <c r="Q274" s="7"/>
      <c r="R274" s="7"/>
      <c r="S274" s="7"/>
    </row>
    <row r="275" spans="1:19" ht="15.75" thickBot="1" x14ac:dyDescent="0.3">
      <c r="A275" s="210" t="s">
        <v>36</v>
      </c>
      <c r="B275" s="210"/>
      <c r="C275" s="210">
        <v>971.6</v>
      </c>
      <c r="D275" s="210">
        <v>670.31</v>
      </c>
      <c r="E275" s="210">
        <v>742.15</v>
      </c>
      <c r="F275" s="210">
        <v>20.82</v>
      </c>
      <c r="G275" s="301">
        <f t="shared" si="120"/>
        <v>762.97</v>
      </c>
      <c r="H275" s="210">
        <v>0</v>
      </c>
      <c r="I275" s="210">
        <v>8.68</v>
      </c>
      <c r="J275" s="302">
        <f t="shared" ref="J275:J283" si="125">C275+D275+G275+H275+I275</f>
        <v>2413.56</v>
      </c>
      <c r="K275" s="193">
        <v>108.42</v>
      </c>
      <c r="L275" s="210">
        <v>78.08</v>
      </c>
      <c r="M275" s="193">
        <v>644.03</v>
      </c>
      <c r="N275" s="210">
        <f>SUM(K275:M275)</f>
        <v>830.53</v>
      </c>
      <c r="O275" s="304">
        <f>J275+N275</f>
        <v>3244.09</v>
      </c>
      <c r="P275" s="7"/>
      <c r="Q275" s="7"/>
      <c r="R275" s="7"/>
      <c r="S275" s="7"/>
    </row>
    <row r="276" spans="1:19" ht="15.75" thickBot="1" x14ac:dyDescent="0.3">
      <c r="A276" s="285"/>
      <c r="B276" s="286"/>
      <c r="C276" s="286">
        <f>SUM(C273:C275)</f>
        <v>1943.2</v>
      </c>
      <c r="D276" s="286">
        <f>SUM(D273:D275)</f>
        <v>2255.2200000000003</v>
      </c>
      <c r="E276" s="286"/>
      <c r="F276" s="286"/>
      <c r="G276" s="288">
        <f t="shared" ref="G276:O276" si="126">SUM(G273:G275)</f>
        <v>3022.7300000000005</v>
      </c>
      <c r="H276" s="286">
        <f t="shared" si="126"/>
        <v>0</v>
      </c>
      <c r="I276" s="286">
        <f t="shared" si="126"/>
        <v>33.129999999999995</v>
      </c>
      <c r="J276" s="289">
        <f t="shared" si="126"/>
        <v>7254.2800000000007</v>
      </c>
      <c r="K276" s="286">
        <f t="shared" si="126"/>
        <v>326.2</v>
      </c>
      <c r="L276" s="286">
        <f t="shared" si="126"/>
        <v>111.05</v>
      </c>
      <c r="M276" s="286">
        <f t="shared" si="126"/>
        <v>1932.09</v>
      </c>
      <c r="N276" s="286">
        <f t="shared" si="126"/>
        <v>2369.34</v>
      </c>
      <c r="O276" s="313">
        <f t="shared" si="126"/>
        <v>9623.619999999999</v>
      </c>
      <c r="P276" s="7"/>
      <c r="Q276" s="7"/>
      <c r="R276" s="7"/>
      <c r="S276" s="7"/>
    </row>
    <row r="277" spans="1:19" x14ac:dyDescent="0.25">
      <c r="A277" s="193" t="s">
        <v>34</v>
      </c>
      <c r="B277" s="193">
        <v>69</v>
      </c>
      <c r="C277" s="193">
        <v>887.6</v>
      </c>
      <c r="D277" s="193">
        <v>0</v>
      </c>
      <c r="E277" s="193">
        <v>0</v>
      </c>
      <c r="F277" s="193">
        <v>78.36</v>
      </c>
      <c r="G277" s="292">
        <f t="shared" si="120"/>
        <v>78.36</v>
      </c>
      <c r="H277" s="193">
        <v>0</v>
      </c>
      <c r="I277" s="193">
        <v>8.84</v>
      </c>
      <c r="J277" s="293">
        <f t="shared" si="125"/>
        <v>974.80000000000007</v>
      </c>
      <c r="K277" s="193">
        <v>0</v>
      </c>
      <c r="L277" s="193">
        <v>30.12</v>
      </c>
      <c r="M277" s="193">
        <v>588.35</v>
      </c>
      <c r="N277" s="193">
        <f>SUM(K277:M277)</f>
        <v>618.47</v>
      </c>
      <c r="O277" s="294">
        <f>N277+J277</f>
        <v>1593.27</v>
      </c>
      <c r="P277" s="7"/>
      <c r="Q277" s="7"/>
      <c r="R277" s="7"/>
      <c r="S277" s="7"/>
    </row>
    <row r="278" spans="1:19" x14ac:dyDescent="0.25">
      <c r="A278" s="161" t="s">
        <v>35</v>
      </c>
      <c r="B278" s="161"/>
      <c r="C278" s="161">
        <v>0</v>
      </c>
      <c r="D278" s="161">
        <v>129.80000000000001</v>
      </c>
      <c r="E278" s="161">
        <v>201.91</v>
      </c>
      <c r="F278" s="161">
        <v>35.25</v>
      </c>
      <c r="G278" s="283">
        <f t="shared" si="120"/>
        <v>237.16</v>
      </c>
      <c r="H278" s="161">
        <v>260.26</v>
      </c>
      <c r="I278" s="161">
        <v>10.14</v>
      </c>
      <c r="J278" s="2">
        <f t="shared" si="125"/>
        <v>637.36</v>
      </c>
      <c r="K278" s="193">
        <v>54.21</v>
      </c>
      <c r="L278" s="161">
        <v>0</v>
      </c>
      <c r="M278" s="193">
        <v>588.35</v>
      </c>
      <c r="N278" s="161">
        <f>SUM(K278:M278)</f>
        <v>642.56000000000006</v>
      </c>
      <c r="O278" s="167">
        <f>J278+N278</f>
        <v>1279.92</v>
      </c>
      <c r="P278" s="7"/>
      <c r="Q278" s="7"/>
      <c r="R278" s="7"/>
      <c r="S278" s="7"/>
    </row>
    <row r="279" spans="1:19" ht="15.75" thickBot="1" x14ac:dyDescent="0.3">
      <c r="A279" s="210" t="s">
        <v>36</v>
      </c>
      <c r="B279" s="210"/>
      <c r="C279" s="210">
        <v>887.6</v>
      </c>
      <c r="D279" s="210">
        <v>220.23</v>
      </c>
      <c r="E279" s="210">
        <v>211.19</v>
      </c>
      <c r="F279" s="210">
        <v>19.02</v>
      </c>
      <c r="G279" s="301">
        <f t="shared" si="120"/>
        <v>230.21</v>
      </c>
      <c r="H279" s="161">
        <v>260.26</v>
      </c>
      <c r="I279" s="210">
        <v>7.93</v>
      </c>
      <c r="J279" s="302">
        <f t="shared" si="125"/>
        <v>1606.23</v>
      </c>
      <c r="K279" s="193">
        <v>54.21</v>
      </c>
      <c r="L279" s="210">
        <v>71.33</v>
      </c>
      <c r="M279" s="193">
        <v>588.35</v>
      </c>
      <c r="N279" s="210">
        <f>SUM(K279:M279)</f>
        <v>713.89</v>
      </c>
      <c r="O279" s="304">
        <f>J279+N279</f>
        <v>2320.12</v>
      </c>
      <c r="P279" s="7"/>
      <c r="Q279" s="7"/>
      <c r="R279" s="7"/>
      <c r="S279" s="7"/>
    </row>
    <row r="280" spans="1:19" ht="15.75" thickBot="1" x14ac:dyDescent="0.3">
      <c r="A280" s="285"/>
      <c r="B280" s="286"/>
      <c r="C280" s="286">
        <f>SUM(C277:C279)</f>
        <v>1775.2</v>
      </c>
      <c r="D280" s="286">
        <f>SUM(D277:D279)</f>
        <v>350.03</v>
      </c>
      <c r="E280" s="286"/>
      <c r="F280" s="286"/>
      <c r="G280" s="288">
        <f t="shared" ref="G280:O280" si="127">SUM(G277:G279)</f>
        <v>545.73</v>
      </c>
      <c r="H280" s="286">
        <f t="shared" si="127"/>
        <v>520.52</v>
      </c>
      <c r="I280" s="286">
        <f t="shared" si="127"/>
        <v>26.91</v>
      </c>
      <c r="J280" s="289">
        <f t="shared" si="127"/>
        <v>3218.3900000000003</v>
      </c>
      <c r="K280" s="286">
        <f t="shared" si="127"/>
        <v>108.42</v>
      </c>
      <c r="L280" s="286">
        <f t="shared" si="127"/>
        <v>101.45</v>
      </c>
      <c r="M280" s="286">
        <f t="shared" si="127"/>
        <v>1765.0500000000002</v>
      </c>
      <c r="N280" s="286">
        <f t="shared" si="127"/>
        <v>1974.92</v>
      </c>
      <c r="O280" s="313">
        <f t="shared" si="127"/>
        <v>5193.3099999999995</v>
      </c>
      <c r="P280" s="7"/>
      <c r="Q280" s="7"/>
      <c r="R280" s="7"/>
      <c r="S280" s="7"/>
    </row>
    <row r="281" spans="1:19" x14ac:dyDescent="0.25">
      <c r="A281" s="193" t="s">
        <v>34</v>
      </c>
      <c r="B281" s="193">
        <v>70</v>
      </c>
      <c r="C281" s="193">
        <v>865.2</v>
      </c>
      <c r="D281" s="193">
        <v>97.44</v>
      </c>
      <c r="E281" s="193">
        <v>152.22999999999999</v>
      </c>
      <c r="F281" s="193">
        <v>78.36</v>
      </c>
      <c r="G281" s="292">
        <f t="shared" si="120"/>
        <v>230.58999999999997</v>
      </c>
      <c r="H281" s="193">
        <v>115.33</v>
      </c>
      <c r="I281" s="193">
        <v>8.61</v>
      </c>
      <c r="J281" s="293">
        <f t="shared" si="125"/>
        <v>1317.1699999999998</v>
      </c>
      <c r="K281" s="193">
        <v>54.68</v>
      </c>
      <c r="L281" s="193">
        <v>29.36</v>
      </c>
      <c r="M281" s="193">
        <v>573.5</v>
      </c>
      <c r="N281" s="193">
        <f>SUM(K281:M281)</f>
        <v>657.54</v>
      </c>
      <c r="O281" s="294">
        <f>J281+N281</f>
        <v>1974.7099999999998</v>
      </c>
      <c r="P281" s="7"/>
      <c r="Q281" s="7"/>
      <c r="R281" s="7"/>
      <c r="S281" s="7"/>
    </row>
    <row r="282" spans="1:19" x14ac:dyDescent="0.25">
      <c r="A282" s="161" t="s">
        <v>35</v>
      </c>
      <c r="B282" s="161"/>
      <c r="C282" s="161">
        <v>0</v>
      </c>
      <c r="D282" s="161">
        <v>110.78</v>
      </c>
      <c r="E282" s="161">
        <v>154.91999999999999</v>
      </c>
      <c r="F282" s="161">
        <v>34.36</v>
      </c>
      <c r="G282" s="283">
        <f t="shared" si="120"/>
        <v>189.27999999999997</v>
      </c>
      <c r="H282" s="161">
        <v>120.57</v>
      </c>
      <c r="I282" s="161">
        <v>9.89</v>
      </c>
      <c r="J282" s="293">
        <f t="shared" si="125"/>
        <v>430.51999999999992</v>
      </c>
      <c r="K282" s="193">
        <v>54.21</v>
      </c>
      <c r="L282" s="161">
        <v>0</v>
      </c>
      <c r="M282" s="193">
        <v>573.5</v>
      </c>
      <c r="N282" s="161">
        <f>SUM(K282:M282)</f>
        <v>627.71</v>
      </c>
      <c r="O282" s="167">
        <f>J282+N282</f>
        <v>1058.23</v>
      </c>
      <c r="P282" s="7"/>
      <c r="Q282" s="7"/>
      <c r="R282" s="7"/>
      <c r="S282" s="7"/>
    </row>
    <row r="283" spans="1:19" ht="15.75" thickBot="1" x14ac:dyDescent="0.3">
      <c r="A283" s="210" t="s">
        <v>36</v>
      </c>
      <c r="B283" s="210"/>
      <c r="C283" s="210">
        <v>865.2</v>
      </c>
      <c r="D283" s="210">
        <v>133.97999999999999</v>
      </c>
      <c r="E283" s="210">
        <v>203.13</v>
      </c>
      <c r="F283" s="210">
        <v>18.54</v>
      </c>
      <c r="G283" s="301">
        <f t="shared" si="120"/>
        <v>221.67</v>
      </c>
      <c r="H283" s="210">
        <v>172.12</v>
      </c>
      <c r="I283" s="210">
        <v>7.73</v>
      </c>
      <c r="J283" s="302">
        <f t="shared" si="125"/>
        <v>1400.7000000000003</v>
      </c>
      <c r="K283" s="193">
        <v>54.21</v>
      </c>
      <c r="L283" s="210">
        <v>69.53</v>
      </c>
      <c r="M283" s="193">
        <v>573.5</v>
      </c>
      <c r="N283" s="210">
        <f>SUM(K283:M283)</f>
        <v>697.24</v>
      </c>
      <c r="O283" s="304">
        <f>J283+N283</f>
        <v>2097.9400000000005</v>
      </c>
      <c r="P283" s="7"/>
      <c r="Q283" s="7"/>
      <c r="R283" s="7"/>
      <c r="S283" s="7"/>
    </row>
    <row r="284" spans="1:19" x14ac:dyDescent="0.25">
      <c r="A284" s="344"/>
      <c r="B284" s="345"/>
      <c r="C284" s="345">
        <f>SUM(C281:C283)</f>
        <v>1730.4</v>
      </c>
      <c r="D284" s="345">
        <f>SUM(D281:D283)</f>
        <v>342.2</v>
      </c>
      <c r="E284" s="346">
        <f>SUM(E5:E283)</f>
        <v>60667.029999999962</v>
      </c>
      <c r="F284" s="346">
        <f>SUM(F5:F283)</f>
        <v>11250.790000000008</v>
      </c>
      <c r="G284" s="347">
        <f t="shared" ref="G284:O284" si="128">SUM(G281:G283)</f>
        <v>641.54</v>
      </c>
      <c r="H284" s="345">
        <f t="shared" si="128"/>
        <v>408.02</v>
      </c>
      <c r="I284" s="345">
        <f t="shared" si="128"/>
        <v>26.23</v>
      </c>
      <c r="J284" s="348">
        <f>SUM(J281:J283)</f>
        <v>3148.3900000000003</v>
      </c>
      <c r="K284" s="345">
        <f t="shared" si="128"/>
        <v>163.1</v>
      </c>
      <c r="L284" s="345">
        <f t="shared" si="128"/>
        <v>98.89</v>
      </c>
      <c r="M284" s="345">
        <f t="shared" si="128"/>
        <v>1720.5</v>
      </c>
      <c r="N284" s="345">
        <f t="shared" si="128"/>
        <v>1982.49</v>
      </c>
      <c r="O284" s="349">
        <f t="shared" si="128"/>
        <v>5130.88</v>
      </c>
      <c r="P284" s="8">
        <f>O208+O212+O216+O220+O224+O228+O232+O236+O240+O244+O248+O252+O256+O260+O264+O268+O272+O276+O280+O284</f>
        <v>133794.37</v>
      </c>
      <c r="Q284" s="8"/>
      <c r="R284" s="7">
        <v>133792.73000000001</v>
      </c>
      <c r="S284" s="8">
        <f>P284-R284</f>
        <v>1.639999999984866</v>
      </c>
    </row>
    <row r="285" spans="1:19" ht="15.75" thickBot="1" x14ac:dyDescent="0.3">
      <c r="A285" s="9"/>
      <c r="B285" s="9"/>
      <c r="C285" s="158">
        <v>148355.20000000001</v>
      </c>
      <c r="D285" s="158">
        <f>D284+D280+D276+D272+D268+D264+D260+D256+D252+D248+D244+D240+D236+D232+D228+D224+D220+D216+D212+D208+D204+D200+D196+D192+D188+D184+D180+D176+D172+D168+D164+D160+D156+D152+D148+D144+D140+D136+D132+D128+D124+D120+D116+D112+D108+D104+D100+D96+D92+D88+D84+D80+D76+D72+D68+D64+D60+D56+D52+D48+D44+D40+D36+D32+D28+D24+D20+D16+D12+D8</f>
        <v>37570.000000000007</v>
      </c>
      <c r="E285" s="158"/>
      <c r="F285" s="9"/>
      <c r="G285" s="3">
        <f>G284+G280+G276+G272+G268+G264+G260+G256+G252+G248+G244+G240+G236+G232+G228+G224+G220+G216+G212+G208+G204+G200+G196+G192+G188+G184+G180+G176+G172+G168+G164+G160+G156+G152+G148+G144+G140+G136+G132+G128+G124+G120+G116+G112+G108+G104+G100+G96+G92+G88+G84+G80+G76+G72+G68+G64+G60+G56+G52+G48+G44+G40+G36+G32+G28+G24+G20+G16+G12+G8</f>
        <v>71917.820000000036</v>
      </c>
      <c r="H285" s="158">
        <f>H284+H280+H276+H272+H268+H264+H260+H256+H252+H248+H244+H240+H236+H232+H228+H224+H220+H216+H212+H208+H204+H200+H196+H192+H188+H184+H180+H176+H172+H168+H164+H160+H156+H152+H148+H144+H140+H136+H132+H128+H124+H120+H116+H112+H108+H104+H100+H96+H92+H88+H84+H80+H76+H72+H68+H64+H56+H52+H60+H48+H44+H40+H36+H32+H28+H24+H20+H16+H12+H8</f>
        <v>49416.609999999993</v>
      </c>
      <c r="I285" s="350">
        <f>I284+I280+I276+I272+I268+I264+I260+I256+I252++I248+I244+I240+I236+I232+I228+I224+I220+I216+I212+I208+I204+I200+I196+I192+I188+I184+I180+I176+I172+I168+I164+I160+I156+I152+I148+I144+I140+I136+I132+I128+I124+I120+I116+I112+I108+I104+I100+I96+I92+I88+I84+I80+I76+I72+I68+I64+I60+I56+I52+I48+I44+I40+I36+I32+I28+I24+I20+I16+I12+I8</f>
        <v>2252.4299999999998</v>
      </c>
      <c r="J285" s="221">
        <v>301771.06</v>
      </c>
      <c r="K285" s="351">
        <f>K284+K280+K276+K272+K268+K264+K260+K252+K248+K240+K236+K232+K228+K220+K216+K212+K208+K204+K200+K196+K192+K188+K184+K180+K176+K172+K168+K164+K160+K156+K152+K148+K144+K140+K132+K128+K124+K120+K116+K112+K108+K104+K100+K96+K88+K92+K84+K80+K76+K72+K68+K64+K60+K56+K52+K48+K44+K40+K36+K32+K28+K24+K20+K16+K12+K8</f>
        <v>18104.94000000001</v>
      </c>
      <c r="L285" s="158">
        <v>8849.1</v>
      </c>
      <c r="M285" s="352">
        <f>M284+M280+M276+M272+M268+M264+M260+M256+M252+M248+M244+M240+M236+M232+M228+M224+M220+M216+M216+M212+M208+M204+M200+M196+M192+M188+M184+M180+M176+M172+M168+M164+M160+M156+M152+M148+M144+M140+M136+M132+M128+M124+M120+M116+M112+M108+M104+M100+M96+M92+M88+M84+M80+M76+M72+M68+M64+M60+M56+M52+M48+M44+M36+M32+M28+M24+M20+M16+M12+M8</f>
        <v>147501.87000000002</v>
      </c>
      <c r="N285" s="158">
        <f>N284+N280+N276+N272+N268+N264+N260+N256+N252+N248+N244+N240+N236+N232+N228+N224+N220+N216+N212+N208+N204+N200+N196+N192+N188+N184+N180+N176+N172+N168+N156+N152+N148+N144+N140+N136+N132+N128+N120+N116+N108+N104+N96+N92+N88+N84+N84+N80+N76+N72+N68+N64+N60+N56+N52+N48+N44+N40+N36+N32+N28+N24+N16+N12+N8</f>
        <v>161510.5</v>
      </c>
      <c r="O285" s="9"/>
      <c r="P285" s="8">
        <f>P284+P204+P144+P84</f>
        <v>133794.37</v>
      </c>
      <c r="Q285" s="8"/>
      <c r="R285" s="7">
        <f>R284+R204+R144+R84</f>
        <v>133792.73000000001</v>
      </c>
      <c r="S285" s="8">
        <f>P285-R285</f>
        <v>1.639999999984866</v>
      </c>
    </row>
    <row r="286" spans="1:19" ht="15.75" thickBot="1" x14ac:dyDescent="0.3">
      <c r="A286" s="9"/>
      <c r="B286" s="9"/>
      <c r="C286" s="10"/>
      <c r="D286" s="9"/>
      <c r="E286" s="9"/>
      <c r="F286" s="9"/>
      <c r="G286" s="3"/>
      <c r="H286" s="9"/>
      <c r="I286" s="353">
        <v>2248.6</v>
      </c>
      <c r="J286" s="354">
        <f>J284+J280+J276+J272+J268+J264+J260+J256+J252+J248+J244+J240+J236+J232+J228+J224+J220+J216+J212+J208+J204+J200+J196+J188+J184+J180+J176+J172+J168+J164+J160+J156+J152+J148+J140+J136+J132+J128+J124+J120+J116+J112+J108+J104+J100+J96+J92+J88+J84++J80+J76+J72+J68+J64+J60+J56+J52+J48+J44+J40+J36+J32+J28+J24+J20+J16+J12+J8</f>
        <v>300211.32000000012</v>
      </c>
      <c r="K286" s="355">
        <v>519959.25</v>
      </c>
      <c r="L286" s="356">
        <f>J286-K286</f>
        <v>-219747.92999999988</v>
      </c>
      <c r="M286" s="9"/>
      <c r="N286" s="308">
        <f>N284+N280+N276+N272+N268+N264+N260+N256+N252+N244+N240+N236+N232+N228+N224+N220+N216+N212+N204+N208+N200+N196+N192+N188+N184+N180+N176+N172+N168+N164+N160+N156+N152+N148+N144+N140+N136+N128+N124+N120+N116+N112+N108+N104+N100+N92+N88+N80+N84+N76+N72+N68+N64+N60+N52+N56+N48+N44+N40+N32+N28+N24+N20+N16+N12+N8</f>
        <v>164300.94</v>
      </c>
      <c r="O286" s="357">
        <v>157653.4</v>
      </c>
      <c r="P286" s="356">
        <f>N286-O286</f>
        <v>6647.5400000000081</v>
      </c>
      <c r="Q286" s="158"/>
      <c r="R286" s="7"/>
      <c r="S286" s="7"/>
    </row>
    <row r="287" spans="1:19" x14ac:dyDescent="0.25">
      <c r="A287" s="9"/>
      <c r="B287" s="9"/>
      <c r="C287" s="158"/>
      <c r="D287" s="9"/>
      <c r="E287" s="9"/>
      <c r="F287" s="9"/>
      <c r="G287" s="3"/>
      <c r="H287" s="9"/>
      <c r="I287" s="9"/>
      <c r="J287" s="358">
        <v>76694.34</v>
      </c>
      <c r="K287" s="9"/>
      <c r="L287" s="9"/>
      <c r="M287" s="9"/>
      <c r="N287" s="9"/>
      <c r="O287" s="9"/>
      <c r="P287" s="7"/>
      <c r="Q287" s="7"/>
      <c r="R287" s="7"/>
      <c r="S287" s="7"/>
    </row>
    <row r="288" spans="1:19" x14ac:dyDescent="0.25">
      <c r="A288" s="9"/>
      <c r="B288" s="9"/>
      <c r="C288" s="9"/>
      <c r="D288" s="9"/>
      <c r="E288" s="9"/>
      <c r="F288" s="9"/>
      <c r="G288" s="3"/>
      <c r="H288" s="9"/>
      <c r="I288" s="9"/>
      <c r="J288" s="427">
        <f>SUM(J286:J287)</f>
        <v>376905.66000000015</v>
      </c>
      <c r="K288" s="9"/>
      <c r="L288" s="9"/>
      <c r="M288" s="9" t="s">
        <v>76</v>
      </c>
      <c r="N288" s="158">
        <v>484690.28</v>
      </c>
      <c r="O288" s="9"/>
      <c r="P288" s="7"/>
      <c r="Q288" s="8">
        <f>L285+M285</f>
        <v>156350.97000000003</v>
      </c>
      <c r="R288" s="7"/>
      <c r="S288" s="7"/>
    </row>
    <row r="289" spans="1:19" x14ac:dyDescent="0.25">
      <c r="A289" s="9"/>
      <c r="B289" s="9"/>
      <c r="C289" s="9"/>
      <c r="D289" s="9"/>
      <c r="E289" s="9"/>
      <c r="F289" s="9"/>
      <c r="G289" s="3"/>
      <c r="H289" s="9"/>
      <c r="I289" s="9"/>
      <c r="J289" s="221"/>
      <c r="K289" s="9"/>
      <c r="L289" s="9"/>
      <c r="M289" s="9"/>
      <c r="N289" s="9"/>
      <c r="O289" s="9"/>
      <c r="P289" s="7"/>
      <c r="Q289" s="7"/>
      <c r="R289" s="7"/>
      <c r="S289" s="7"/>
    </row>
    <row r="290" spans="1:19" x14ac:dyDescent="0.25">
      <c r="A290" s="9"/>
      <c r="B290" s="9"/>
      <c r="C290" s="9"/>
      <c r="D290" s="9"/>
      <c r="E290" s="9"/>
      <c r="F290" s="9"/>
      <c r="G290" s="3"/>
      <c r="H290" s="9"/>
      <c r="I290" s="9"/>
      <c r="J290" s="221"/>
      <c r="K290" s="9"/>
      <c r="L290" s="9"/>
      <c r="M290" s="9"/>
      <c r="N290" s="9"/>
      <c r="O290" s="9"/>
      <c r="P290" s="7"/>
      <c r="Q290" s="7"/>
      <c r="R290" s="7"/>
      <c r="S290" s="7"/>
    </row>
    <row r="291" spans="1:19" x14ac:dyDescent="0.25">
      <c r="A291" s="9"/>
      <c r="B291" s="9"/>
      <c r="C291" s="158"/>
      <c r="D291" s="9"/>
      <c r="E291" s="9"/>
      <c r="F291" s="9"/>
      <c r="G291" s="3"/>
      <c r="H291" s="9"/>
      <c r="I291" s="9"/>
      <c r="J291" s="221"/>
      <c r="K291" s="9"/>
      <c r="L291" s="158"/>
      <c r="M291" s="9"/>
      <c r="N291" s="9"/>
      <c r="O291" s="9"/>
      <c r="P291" s="7"/>
      <c r="Q291" s="7"/>
      <c r="R291" s="7"/>
      <c r="S291" s="7"/>
    </row>
    <row r="292" spans="1:19" x14ac:dyDescent="0.25">
      <c r="A292" s="9"/>
      <c r="B292" s="9"/>
      <c r="C292" s="9"/>
      <c r="D292" s="9"/>
      <c r="E292" s="9"/>
      <c r="F292" s="9"/>
      <c r="G292" s="3"/>
      <c r="H292" s="9"/>
      <c r="I292" s="9"/>
      <c r="J292" s="221"/>
      <c r="K292" s="9"/>
      <c r="L292" s="9"/>
      <c r="M292" s="9"/>
      <c r="N292" s="9"/>
      <c r="O292" s="9"/>
      <c r="P292" s="7"/>
      <c r="Q292" s="7"/>
      <c r="R292" s="7"/>
      <c r="S292" s="7"/>
    </row>
    <row r="293" spans="1:19" x14ac:dyDescent="0.25">
      <c r="A293" s="9"/>
      <c r="B293" s="9"/>
      <c r="C293" s="9"/>
      <c r="D293" s="9"/>
      <c r="E293" s="9"/>
      <c r="F293" s="9"/>
      <c r="G293" s="3"/>
      <c r="H293" s="9"/>
      <c r="I293" s="425"/>
      <c r="J293" s="426"/>
      <c r="K293" s="9"/>
      <c r="L293" s="9"/>
      <c r="M293" s="9"/>
      <c r="N293" s="9"/>
      <c r="O293" s="9"/>
      <c r="P293" s="7"/>
      <c r="Q293" s="7"/>
      <c r="R293" s="7"/>
      <c r="S293" s="7"/>
    </row>
    <row r="294" spans="1:19" x14ac:dyDescent="0.25">
      <c r="A294" s="9"/>
      <c r="B294" s="9"/>
      <c r="C294" s="9"/>
      <c r="D294" s="9"/>
      <c r="E294" s="9"/>
      <c r="F294" s="9"/>
      <c r="G294" s="3"/>
      <c r="H294" s="9"/>
      <c r="I294" s="9"/>
      <c r="J294" s="221"/>
      <c r="K294" s="9"/>
      <c r="L294" s="9"/>
      <c r="M294" s="9"/>
      <c r="N294" s="9"/>
      <c r="O294" s="9"/>
      <c r="P294" s="7"/>
      <c r="Q294" s="7"/>
      <c r="R294" s="7"/>
      <c r="S294" s="7"/>
    </row>
    <row r="295" spans="1:19" x14ac:dyDescent="0.25">
      <c r="A295" s="9"/>
      <c r="B295" s="9"/>
      <c r="C295" s="9"/>
      <c r="D295" s="9"/>
      <c r="E295" s="9"/>
      <c r="F295" s="9"/>
      <c r="G295" s="3"/>
      <c r="H295" s="9"/>
      <c r="I295" s="9"/>
      <c r="J295" s="221"/>
      <c r="K295" s="9"/>
      <c r="L295" s="9"/>
      <c r="M295" s="9"/>
      <c r="N295" s="9"/>
      <c r="O295" s="9"/>
      <c r="P295" s="7"/>
      <c r="Q295" s="7"/>
      <c r="R295" s="7"/>
      <c r="S295" s="7"/>
    </row>
    <row r="296" spans="1:19" x14ac:dyDescent="0.25">
      <c r="A296" s="18"/>
      <c r="B296" s="18"/>
      <c r="C296" s="18"/>
      <c r="D296" s="18"/>
      <c r="E296" s="18"/>
      <c r="F296" s="18"/>
      <c r="G296" s="67"/>
      <c r="H296" s="18"/>
      <c r="I296" s="18"/>
      <c r="J296" s="29"/>
      <c r="K296" s="18"/>
      <c r="L296" s="18"/>
      <c r="M296" s="18"/>
      <c r="N296" s="18"/>
      <c r="O296" s="18"/>
    </row>
    <row r="297" spans="1:19" x14ac:dyDescent="0.25">
      <c r="A297" s="18"/>
      <c r="B297" s="18"/>
      <c r="C297" s="18"/>
      <c r="D297" s="18"/>
      <c r="E297" s="18"/>
      <c r="F297" s="18"/>
      <c r="G297" s="67"/>
      <c r="H297" s="18"/>
      <c r="I297" s="18"/>
      <c r="J297" s="29"/>
      <c r="K297" s="18"/>
      <c r="L297" s="18"/>
      <c r="M297" s="18"/>
      <c r="N297" s="18"/>
      <c r="O297" s="18"/>
    </row>
    <row r="298" spans="1:19" x14ac:dyDescent="0.25">
      <c r="A298" s="18"/>
      <c r="B298" s="18"/>
      <c r="C298" s="18"/>
      <c r="D298" s="18"/>
      <c r="E298" s="18"/>
      <c r="F298" s="18"/>
      <c r="G298" s="67"/>
      <c r="H298" s="18"/>
      <c r="I298" s="18"/>
      <c r="J298" s="29"/>
      <c r="K298" s="18"/>
      <c r="L298" s="18"/>
      <c r="M298" s="18"/>
      <c r="N298" s="18"/>
      <c r="O298" s="18"/>
    </row>
    <row r="299" spans="1:19" x14ac:dyDescent="0.25">
      <c r="A299" s="18"/>
      <c r="B299" s="18"/>
      <c r="C299" s="18"/>
      <c r="D299" s="18"/>
      <c r="E299" s="18"/>
      <c r="F299" s="18"/>
      <c r="G299" s="67"/>
      <c r="H299" s="18"/>
      <c r="I299" s="18"/>
      <c r="J299" s="29"/>
      <c r="K299" s="18"/>
      <c r="L299" s="18"/>
      <c r="M299" s="18"/>
      <c r="N299" s="18"/>
      <c r="O299" s="18"/>
    </row>
    <row r="300" spans="1:19" x14ac:dyDescent="0.25">
      <c r="A300" s="18"/>
      <c r="B300" s="18"/>
      <c r="C300" s="18"/>
      <c r="D300" s="18"/>
      <c r="E300" s="18"/>
      <c r="F300" s="18"/>
      <c r="G300" s="67"/>
      <c r="H300" s="18"/>
      <c r="I300" s="18"/>
      <c r="J300" s="29"/>
      <c r="K300" s="18"/>
      <c r="L300" s="18"/>
      <c r="M300" s="18"/>
      <c r="N300" s="18"/>
      <c r="O300" s="18"/>
    </row>
    <row r="301" spans="1:19" x14ac:dyDescent="0.25">
      <c r="A301" s="18"/>
      <c r="B301" s="18"/>
      <c r="C301" s="18"/>
      <c r="D301" s="18"/>
      <c r="E301" s="18"/>
      <c r="F301" s="18"/>
      <c r="G301" s="67"/>
      <c r="H301" s="18"/>
      <c r="I301" s="18"/>
      <c r="J301" s="29"/>
      <c r="K301" s="18"/>
      <c r="L301" s="18"/>
      <c r="M301" s="18"/>
      <c r="N301" s="18"/>
      <c r="O301" s="18"/>
    </row>
    <row r="302" spans="1:19" x14ac:dyDescent="0.25">
      <c r="A302" s="18"/>
      <c r="B302" s="18"/>
      <c r="C302" s="18"/>
      <c r="D302" s="18"/>
      <c r="E302" s="18"/>
      <c r="F302" s="18"/>
      <c r="G302" s="67"/>
      <c r="H302" s="18"/>
      <c r="I302" s="18"/>
      <c r="J302" s="29"/>
      <c r="K302" s="18"/>
      <c r="L302" s="18"/>
      <c r="M302" s="18"/>
      <c r="N302" s="18"/>
      <c r="O302" s="18"/>
    </row>
    <row r="303" spans="1:19" x14ac:dyDescent="0.25">
      <c r="A303" s="18"/>
      <c r="B303" s="18"/>
      <c r="C303" s="18"/>
      <c r="D303" s="18"/>
      <c r="E303" s="18"/>
      <c r="F303" s="18"/>
      <c r="G303" s="67"/>
      <c r="H303" s="18"/>
      <c r="I303" s="18"/>
      <c r="J303" s="29"/>
      <c r="K303" s="18"/>
      <c r="L303" s="18"/>
      <c r="M303" s="18"/>
      <c r="N303" s="18"/>
      <c r="O303" s="18"/>
    </row>
    <row r="304" spans="1:19" x14ac:dyDescent="0.25">
      <c r="A304" s="18"/>
      <c r="B304" s="18"/>
      <c r="C304" s="18"/>
      <c r="D304" s="18"/>
      <c r="E304" s="18"/>
      <c r="F304" s="18"/>
      <c r="G304" s="67"/>
      <c r="H304" s="18"/>
      <c r="I304" s="18"/>
      <c r="J304" s="29"/>
      <c r="K304" s="18"/>
      <c r="L304" s="18"/>
      <c r="M304" s="18"/>
      <c r="N304" s="18"/>
      <c r="O304" s="18"/>
    </row>
    <row r="305" spans="1:15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1:15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1:15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1:15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5"/>
  <sheetViews>
    <sheetView topLeftCell="A277" workbookViewId="0">
      <selection activeCell="S13" sqref="S13"/>
    </sheetView>
  </sheetViews>
  <sheetFormatPr defaultRowHeight="15" x14ac:dyDescent="0.25"/>
  <cols>
    <col min="2" max="2" width="7.5703125" customWidth="1"/>
    <col min="3" max="3" width="10.85546875" customWidth="1"/>
    <col min="6" max="6" width="9.28515625" customWidth="1"/>
    <col min="7" max="7" width="10.5703125" customWidth="1"/>
    <col min="10" max="10" width="12.7109375" customWidth="1"/>
    <col min="12" max="12" width="13" customWidth="1"/>
    <col min="14" max="14" width="11.85546875" customWidth="1"/>
    <col min="15" max="16" width="11" customWidth="1"/>
    <col min="17" max="17" width="9.5703125" bestFit="1" customWidth="1"/>
    <col min="19" max="19" width="13.42578125" customWidth="1"/>
  </cols>
  <sheetData>
    <row r="1" spans="1:19" x14ac:dyDescent="0.25">
      <c r="E1" t="s">
        <v>177</v>
      </c>
      <c r="H1" t="s">
        <v>178</v>
      </c>
    </row>
    <row r="2" spans="1:19" x14ac:dyDescent="0.25">
      <c r="J2" s="63" t="s">
        <v>128</v>
      </c>
      <c r="K2" s="63"/>
      <c r="M2" t="s">
        <v>23</v>
      </c>
      <c r="O2" s="400" t="s">
        <v>129</v>
      </c>
      <c r="P2" t="s">
        <v>143</v>
      </c>
    </row>
    <row r="3" spans="1:19" ht="15.75" thickBot="1" x14ac:dyDescent="0.3">
      <c r="A3" s="17" t="s">
        <v>144</v>
      </c>
      <c r="B3" s="17" t="s">
        <v>21</v>
      </c>
      <c r="C3" s="232" t="s">
        <v>136</v>
      </c>
      <c r="D3" s="233" t="s">
        <v>132</v>
      </c>
      <c r="E3" s="17" t="s">
        <v>133</v>
      </c>
      <c r="F3" s="17"/>
      <c r="G3" s="508" t="s">
        <v>176</v>
      </c>
      <c r="H3" s="233" t="s">
        <v>9</v>
      </c>
      <c r="I3" s="17" t="s">
        <v>135</v>
      </c>
      <c r="J3" s="496" t="s">
        <v>134</v>
      </c>
      <c r="K3" s="233" t="s">
        <v>8</v>
      </c>
      <c r="L3" s="233"/>
      <c r="M3" s="236" t="s">
        <v>142</v>
      </c>
      <c r="N3" s="236" t="s">
        <v>140</v>
      </c>
      <c r="O3" s="509" t="s">
        <v>31</v>
      </c>
      <c r="P3" s="236" t="s">
        <v>31</v>
      </c>
    </row>
    <row r="4" spans="1:19" ht="15.75" thickBot="1" x14ac:dyDescent="0.3">
      <c r="A4" s="17" t="s">
        <v>34</v>
      </c>
      <c r="B4" s="17">
        <v>1</v>
      </c>
      <c r="C4" s="35">
        <v>876.4</v>
      </c>
      <c r="D4" s="35">
        <v>47.44</v>
      </c>
      <c r="E4" s="36">
        <v>90.98</v>
      </c>
      <c r="F4" s="36">
        <v>79.38</v>
      </c>
      <c r="G4" s="48">
        <f>E4+F4</f>
        <v>170.36</v>
      </c>
      <c r="H4" s="32">
        <v>260.26</v>
      </c>
      <c r="I4" s="35">
        <v>8.73</v>
      </c>
      <c r="J4" s="497">
        <f>C4+D4+G4+H4+I4</f>
        <v>1363.1899999999998</v>
      </c>
      <c r="K4" s="32">
        <v>54.68</v>
      </c>
      <c r="L4" s="32">
        <f>SUM(J4:K4)</f>
        <v>1417.87</v>
      </c>
      <c r="M4" s="23">
        <v>29.74</v>
      </c>
      <c r="N4" s="26">
        <v>580.92999999999995</v>
      </c>
      <c r="O4" s="497">
        <f>M4+N4</f>
        <v>610.66999999999996</v>
      </c>
      <c r="P4" s="26">
        <f>L4+O4</f>
        <v>2028.54</v>
      </c>
      <c r="S4" s="253"/>
    </row>
    <row r="5" spans="1:19" x14ac:dyDescent="0.25">
      <c r="A5" s="17" t="s">
        <v>35</v>
      </c>
      <c r="B5" s="17"/>
      <c r="C5" s="17">
        <v>0</v>
      </c>
      <c r="D5" s="17">
        <v>100.98</v>
      </c>
      <c r="E5" s="17">
        <v>149.82</v>
      </c>
      <c r="F5" s="17">
        <v>34.81</v>
      </c>
      <c r="G5" s="48">
        <f t="shared" ref="G5:G68" si="0">E5+F5</f>
        <v>184.63</v>
      </c>
      <c r="H5" s="17">
        <v>260.26</v>
      </c>
      <c r="I5" s="17">
        <v>10.02</v>
      </c>
      <c r="J5" s="497">
        <f t="shared" ref="J5:J68" si="1">C5+D5+G5+H5+I5</f>
        <v>555.89</v>
      </c>
      <c r="K5" s="17">
        <v>54.21</v>
      </c>
      <c r="L5" s="26">
        <f>SUM(J5:K5)</f>
        <v>610.1</v>
      </c>
      <c r="M5" s="17">
        <v>0</v>
      </c>
      <c r="N5" s="26">
        <v>580.92999999999995</v>
      </c>
      <c r="O5" s="497">
        <f t="shared" ref="O5:O68" si="2">M5+N5</f>
        <v>580.92999999999995</v>
      </c>
      <c r="P5" s="26">
        <f t="shared" ref="P5:P68" si="3">L5+O5</f>
        <v>1191.03</v>
      </c>
      <c r="S5" s="22"/>
    </row>
    <row r="6" spans="1:19" ht="15.75" thickBot="1" x14ac:dyDescent="0.3">
      <c r="A6" s="199" t="s">
        <v>36</v>
      </c>
      <c r="B6" s="199"/>
      <c r="C6" s="35">
        <v>876.4</v>
      </c>
      <c r="D6" s="35">
        <v>92.68</v>
      </c>
      <c r="E6" s="36">
        <v>115.75</v>
      </c>
      <c r="F6" s="36">
        <v>18.78</v>
      </c>
      <c r="G6" s="48">
        <f>E6+F6</f>
        <v>134.53</v>
      </c>
      <c r="H6" s="32">
        <v>260.26</v>
      </c>
      <c r="I6" s="35">
        <v>7.83</v>
      </c>
      <c r="J6" s="497">
        <f>C6+D6+G6+H6+I6</f>
        <v>1371.6999999999998</v>
      </c>
      <c r="K6" s="32">
        <v>54.24</v>
      </c>
      <c r="L6" s="32">
        <f>SUM(J6:K6)</f>
        <v>1425.9399999999998</v>
      </c>
      <c r="M6" s="23">
        <v>70.430000000000007</v>
      </c>
      <c r="N6" s="26">
        <v>580.92999999999995</v>
      </c>
      <c r="O6" s="497">
        <f t="shared" si="2"/>
        <v>651.3599999999999</v>
      </c>
      <c r="P6" s="26">
        <f t="shared" si="3"/>
        <v>2077.2999999999997</v>
      </c>
      <c r="S6" s="22"/>
    </row>
    <row r="7" spans="1:19" ht="15.75" thickBot="1" x14ac:dyDescent="0.3">
      <c r="A7" s="243"/>
      <c r="B7" s="241"/>
      <c r="C7" s="253"/>
      <c r="D7" s="253"/>
      <c r="E7" s="253"/>
      <c r="F7" s="253"/>
      <c r="G7" s="250"/>
      <c r="H7" s="253"/>
      <c r="I7" s="253"/>
      <c r="J7" s="498"/>
      <c r="K7" s="253"/>
      <c r="L7" s="253"/>
      <c r="M7" s="253"/>
      <c r="N7" s="253"/>
      <c r="O7" s="497"/>
      <c r="P7" s="408">
        <f>SUM(P4:P6)</f>
        <v>5296.869999999999</v>
      </c>
    </row>
    <row r="8" spans="1:19" x14ac:dyDescent="0.25">
      <c r="A8" s="20" t="s">
        <v>34</v>
      </c>
      <c r="B8" s="20">
        <v>2</v>
      </c>
      <c r="C8" s="20">
        <v>870.8</v>
      </c>
      <c r="D8" s="20">
        <v>8.58</v>
      </c>
      <c r="E8" s="20">
        <v>5.85</v>
      </c>
      <c r="F8" s="20">
        <v>78.87</v>
      </c>
      <c r="G8" s="251">
        <f t="shared" si="0"/>
        <v>84.72</v>
      </c>
      <c r="H8" s="20">
        <v>520.52</v>
      </c>
      <c r="I8" s="20">
        <v>8.67</v>
      </c>
      <c r="J8" s="499">
        <f>C8+D8+G8+H8+I8</f>
        <v>1493.29</v>
      </c>
      <c r="K8" s="20">
        <v>109.36</v>
      </c>
      <c r="L8" s="181">
        <f>SUM(J8:K8)</f>
        <v>1602.6499999999999</v>
      </c>
      <c r="M8" s="20">
        <v>29.55</v>
      </c>
      <c r="N8" s="20">
        <v>577.22</v>
      </c>
      <c r="O8" s="497">
        <f t="shared" si="2"/>
        <v>606.77</v>
      </c>
      <c r="P8" s="409">
        <f t="shared" si="3"/>
        <v>2209.42</v>
      </c>
    </row>
    <row r="9" spans="1:19" x14ac:dyDescent="0.25">
      <c r="A9" s="17" t="s">
        <v>35</v>
      </c>
      <c r="B9" s="17"/>
      <c r="C9" s="17">
        <v>0</v>
      </c>
      <c r="D9" s="17">
        <v>49.42</v>
      </c>
      <c r="E9" s="17">
        <v>112.71</v>
      </c>
      <c r="F9" s="17">
        <v>34.58</v>
      </c>
      <c r="G9" s="48">
        <f t="shared" si="0"/>
        <v>147.29</v>
      </c>
      <c r="H9" s="17">
        <v>260.26</v>
      </c>
      <c r="I9" s="17">
        <v>9.9499999999999993</v>
      </c>
      <c r="J9" s="497">
        <f t="shared" si="1"/>
        <v>466.91999999999996</v>
      </c>
      <c r="K9" s="17">
        <v>54.21</v>
      </c>
      <c r="L9" s="26">
        <f>SUM(J9:K9)</f>
        <v>521.13</v>
      </c>
      <c r="M9" s="17">
        <v>0</v>
      </c>
      <c r="N9" s="20">
        <v>577.22</v>
      </c>
      <c r="O9" s="497">
        <f t="shared" si="2"/>
        <v>577.22</v>
      </c>
      <c r="P9" s="409">
        <f t="shared" si="3"/>
        <v>1098.3499999999999</v>
      </c>
    </row>
    <row r="10" spans="1:19" ht="15.75" thickBot="1" x14ac:dyDescent="0.3">
      <c r="A10" s="199" t="s">
        <v>36</v>
      </c>
      <c r="B10" s="199"/>
      <c r="C10" s="20">
        <v>870.8</v>
      </c>
      <c r="D10" s="20">
        <v>486.91</v>
      </c>
      <c r="E10" s="20">
        <v>620.15</v>
      </c>
      <c r="F10" s="20">
        <v>18.66</v>
      </c>
      <c r="G10" s="251">
        <f t="shared" si="0"/>
        <v>638.80999999999995</v>
      </c>
      <c r="H10" s="20">
        <v>260.26</v>
      </c>
      <c r="I10" s="20">
        <v>7.78</v>
      </c>
      <c r="J10" s="499">
        <f t="shared" si="1"/>
        <v>2264.56</v>
      </c>
      <c r="K10" s="20">
        <v>54.24</v>
      </c>
      <c r="L10" s="181">
        <f>SUM(J10:K10)</f>
        <v>2318.7999999999997</v>
      </c>
      <c r="M10" s="20">
        <v>69.98</v>
      </c>
      <c r="N10" s="20">
        <v>577.22</v>
      </c>
      <c r="O10" s="497">
        <f t="shared" si="2"/>
        <v>647.20000000000005</v>
      </c>
      <c r="P10" s="409">
        <f t="shared" si="3"/>
        <v>2966</v>
      </c>
    </row>
    <row r="11" spans="1:19" ht="15.75" thickBot="1" x14ac:dyDescent="0.3">
      <c r="A11" s="243"/>
      <c r="B11" s="241"/>
      <c r="C11" s="241"/>
      <c r="D11" s="241"/>
      <c r="E11" s="241"/>
      <c r="F11" s="241"/>
      <c r="G11" s="250"/>
      <c r="H11" s="241"/>
      <c r="I11" s="241"/>
      <c r="J11" s="498"/>
      <c r="K11" s="241"/>
      <c r="L11" s="253"/>
      <c r="M11" s="241"/>
      <c r="N11" s="241"/>
      <c r="O11" s="497"/>
      <c r="P11" s="408">
        <f>SUM(P8:P10)</f>
        <v>6273.77</v>
      </c>
    </row>
    <row r="12" spans="1:19" x14ac:dyDescent="0.25">
      <c r="A12" s="20" t="s">
        <v>34</v>
      </c>
      <c r="B12" s="20">
        <v>3</v>
      </c>
      <c r="C12" s="20">
        <v>971.6</v>
      </c>
      <c r="D12" s="20">
        <v>172.26</v>
      </c>
      <c r="E12" s="20">
        <v>229.22</v>
      </c>
      <c r="F12" s="20">
        <v>88</v>
      </c>
      <c r="G12" s="251">
        <f t="shared" si="0"/>
        <v>317.22000000000003</v>
      </c>
      <c r="H12" s="20">
        <v>260.26</v>
      </c>
      <c r="I12" s="20">
        <v>9.67</v>
      </c>
      <c r="J12" s="499">
        <f t="shared" si="1"/>
        <v>1731.0100000000002</v>
      </c>
      <c r="K12" s="20">
        <v>54.68</v>
      </c>
      <c r="L12" s="181">
        <f>SUM(J12:K12)</f>
        <v>1785.6900000000003</v>
      </c>
      <c r="M12" s="20">
        <v>32.97</v>
      </c>
      <c r="N12" s="20">
        <v>644.03</v>
      </c>
      <c r="O12" s="497">
        <f t="shared" si="2"/>
        <v>677</v>
      </c>
      <c r="P12" s="26">
        <f t="shared" si="3"/>
        <v>2462.6900000000005</v>
      </c>
    </row>
    <row r="13" spans="1:19" x14ac:dyDescent="0.25">
      <c r="A13" s="17" t="s">
        <v>35</v>
      </c>
      <c r="B13" s="17"/>
      <c r="C13" s="17">
        <v>0</v>
      </c>
      <c r="D13" s="17">
        <v>246.62</v>
      </c>
      <c r="E13" s="17">
        <v>294.23</v>
      </c>
      <c r="F13" s="17">
        <v>38.590000000000003</v>
      </c>
      <c r="G13" s="48">
        <f t="shared" si="0"/>
        <v>332.82000000000005</v>
      </c>
      <c r="H13" s="17">
        <v>260.26</v>
      </c>
      <c r="I13" s="17">
        <v>11.1</v>
      </c>
      <c r="J13" s="497">
        <f t="shared" si="1"/>
        <v>850.80000000000007</v>
      </c>
      <c r="K13" s="17">
        <v>54.21</v>
      </c>
      <c r="L13" s="26">
        <f>SUM(J13:K13)</f>
        <v>905.0100000000001</v>
      </c>
      <c r="M13" s="17">
        <v>0</v>
      </c>
      <c r="N13" s="20">
        <v>644.03</v>
      </c>
      <c r="O13" s="497">
        <f t="shared" si="2"/>
        <v>644.03</v>
      </c>
      <c r="P13" s="26">
        <f t="shared" si="3"/>
        <v>1549.04</v>
      </c>
    </row>
    <row r="14" spans="1:19" ht="15.75" thickBot="1" x14ac:dyDescent="0.3">
      <c r="A14" s="199" t="s">
        <v>36</v>
      </c>
      <c r="B14" s="199"/>
      <c r="C14" s="20">
        <v>971.6</v>
      </c>
      <c r="D14" s="20">
        <v>198.88</v>
      </c>
      <c r="E14" s="20">
        <v>256.95999999999998</v>
      </c>
      <c r="F14" s="20">
        <v>20.82</v>
      </c>
      <c r="G14" s="251">
        <f t="shared" si="0"/>
        <v>277.77999999999997</v>
      </c>
      <c r="H14" s="20">
        <v>260.26</v>
      </c>
      <c r="I14" s="20">
        <v>8.68</v>
      </c>
      <c r="J14" s="500">
        <f t="shared" si="1"/>
        <v>1717.2</v>
      </c>
      <c r="K14" s="20">
        <v>54.24</v>
      </c>
      <c r="L14" s="181">
        <f>SUM(J14:K14)</f>
        <v>1771.44</v>
      </c>
      <c r="M14" s="20">
        <v>78.08</v>
      </c>
      <c r="N14" s="20">
        <v>644.03</v>
      </c>
      <c r="O14" s="497">
        <f t="shared" si="2"/>
        <v>722.11</v>
      </c>
      <c r="P14" s="26">
        <f t="shared" si="3"/>
        <v>2493.5500000000002</v>
      </c>
    </row>
    <row r="15" spans="1:19" ht="15.75" thickBot="1" x14ac:dyDescent="0.3">
      <c r="A15" s="228"/>
      <c r="B15" s="237"/>
      <c r="C15" s="241"/>
      <c r="D15" s="241"/>
      <c r="E15" s="241"/>
      <c r="F15" s="241"/>
      <c r="G15" s="252"/>
      <c r="H15" s="241"/>
      <c r="I15" s="244"/>
      <c r="J15" s="501"/>
      <c r="K15" s="245"/>
      <c r="L15" s="257"/>
      <c r="M15" s="241"/>
      <c r="N15" s="241"/>
      <c r="O15" s="497"/>
      <c r="P15" s="408">
        <f>SUM(P12:P14)</f>
        <v>6505.2800000000007</v>
      </c>
    </row>
    <row r="16" spans="1:19" x14ac:dyDescent="0.25">
      <c r="A16" s="17" t="s">
        <v>34</v>
      </c>
      <c r="B16" s="20">
        <v>4</v>
      </c>
      <c r="C16" s="20">
        <v>1285.2</v>
      </c>
      <c r="D16" s="20">
        <v>90.71</v>
      </c>
      <c r="E16" s="20">
        <v>225.26</v>
      </c>
      <c r="F16" s="20">
        <v>116.4</v>
      </c>
      <c r="G16" s="48">
        <f t="shared" si="0"/>
        <v>341.65999999999997</v>
      </c>
      <c r="H16" s="20">
        <v>260.26</v>
      </c>
      <c r="I16" s="20">
        <v>12.8</v>
      </c>
      <c r="J16" s="499">
        <f t="shared" si="1"/>
        <v>1990.63</v>
      </c>
      <c r="K16" s="20">
        <v>54.68</v>
      </c>
      <c r="L16" s="181">
        <f>SUM(J16:K16)</f>
        <v>2045.3100000000002</v>
      </c>
      <c r="M16" s="20">
        <v>43.61</v>
      </c>
      <c r="N16" s="20">
        <v>851.9</v>
      </c>
      <c r="O16" s="497">
        <f t="shared" si="2"/>
        <v>895.51</v>
      </c>
      <c r="P16" s="26">
        <f t="shared" si="3"/>
        <v>2940.82</v>
      </c>
    </row>
    <row r="17" spans="1:16" x14ac:dyDescent="0.25">
      <c r="A17" s="17" t="s">
        <v>35</v>
      </c>
      <c r="B17" s="17"/>
      <c r="C17" s="17">
        <v>0</v>
      </c>
      <c r="D17" s="17">
        <v>98.54</v>
      </c>
      <c r="E17" s="17">
        <v>230.6</v>
      </c>
      <c r="F17" s="17">
        <v>51.04</v>
      </c>
      <c r="G17" s="48">
        <f t="shared" si="0"/>
        <v>281.64</v>
      </c>
      <c r="H17" s="17">
        <v>260.26</v>
      </c>
      <c r="I17" s="17">
        <v>14.69</v>
      </c>
      <c r="J17" s="497">
        <f t="shared" si="1"/>
        <v>655.13000000000011</v>
      </c>
      <c r="K17" s="17">
        <v>54.21</v>
      </c>
      <c r="L17" s="26">
        <f>SUM(J17:K17)</f>
        <v>709.34000000000015</v>
      </c>
      <c r="M17" s="17">
        <v>0</v>
      </c>
      <c r="N17" s="20">
        <v>851.9</v>
      </c>
      <c r="O17" s="497">
        <f t="shared" si="2"/>
        <v>851.9</v>
      </c>
      <c r="P17" s="26">
        <f t="shared" si="3"/>
        <v>1561.2400000000002</v>
      </c>
    </row>
    <row r="18" spans="1:16" ht="15.75" thickBot="1" x14ac:dyDescent="0.3">
      <c r="A18" s="199" t="s">
        <v>36</v>
      </c>
      <c r="B18" s="199"/>
      <c r="C18" s="20">
        <v>1285.2</v>
      </c>
      <c r="D18" s="20">
        <v>108.46</v>
      </c>
      <c r="E18" s="20">
        <v>225.26</v>
      </c>
      <c r="F18" s="20">
        <v>27.54</v>
      </c>
      <c r="G18" s="48">
        <f t="shared" si="0"/>
        <v>252.79999999999998</v>
      </c>
      <c r="H18" s="20">
        <v>260.26</v>
      </c>
      <c r="I18" s="20">
        <v>11.48</v>
      </c>
      <c r="J18" s="497">
        <f t="shared" si="1"/>
        <v>1918.2</v>
      </c>
      <c r="K18" s="20">
        <v>54.24</v>
      </c>
      <c r="L18" s="181">
        <f>SUM(J18:K18)</f>
        <v>1972.44</v>
      </c>
      <c r="M18" s="20">
        <v>103.28</v>
      </c>
      <c r="N18" s="20">
        <v>851.9</v>
      </c>
      <c r="O18" s="497">
        <f t="shared" si="2"/>
        <v>955.18</v>
      </c>
      <c r="P18" s="26">
        <f t="shared" si="3"/>
        <v>2927.62</v>
      </c>
    </row>
    <row r="19" spans="1:16" ht="15.75" thickBot="1" x14ac:dyDescent="0.3">
      <c r="A19" s="243"/>
      <c r="B19" s="241"/>
      <c r="C19" s="241"/>
      <c r="D19" s="241"/>
      <c r="E19" s="241"/>
      <c r="F19" s="241"/>
      <c r="G19" s="250"/>
      <c r="H19" s="241"/>
      <c r="I19" s="241"/>
      <c r="J19" s="498"/>
      <c r="K19" s="241"/>
      <c r="L19" s="254"/>
      <c r="M19" s="244"/>
      <c r="N19" s="243"/>
      <c r="O19" s="497"/>
      <c r="P19" s="408">
        <f>SUM(P16:P18)</f>
        <v>7429.68</v>
      </c>
    </row>
    <row r="20" spans="1:16" x14ac:dyDescent="0.25">
      <c r="A20" s="20" t="s">
        <v>34</v>
      </c>
      <c r="B20" s="20">
        <v>5</v>
      </c>
      <c r="C20" s="20">
        <v>868</v>
      </c>
      <c r="D20" s="20">
        <v>189.09</v>
      </c>
      <c r="E20" s="20">
        <v>321.69</v>
      </c>
      <c r="F20" s="20">
        <v>78.62</v>
      </c>
      <c r="G20" s="251">
        <f t="shared" si="0"/>
        <v>400.31</v>
      </c>
      <c r="H20" s="20">
        <v>0</v>
      </c>
      <c r="I20" s="20">
        <v>8.67</v>
      </c>
      <c r="J20" s="499">
        <f t="shared" si="1"/>
        <v>1466.07</v>
      </c>
      <c r="K20" s="20">
        <v>54.68</v>
      </c>
      <c r="L20" s="181">
        <f>SUM(J20:K20)</f>
        <v>1520.75</v>
      </c>
      <c r="M20" s="20">
        <v>29.45</v>
      </c>
      <c r="N20" s="20">
        <v>575.36</v>
      </c>
      <c r="O20" s="497">
        <f t="shared" si="2"/>
        <v>604.81000000000006</v>
      </c>
      <c r="P20" s="26">
        <f t="shared" si="3"/>
        <v>2125.56</v>
      </c>
    </row>
    <row r="21" spans="1:16" x14ac:dyDescent="0.25">
      <c r="A21" s="17" t="s">
        <v>35</v>
      </c>
      <c r="B21" s="17"/>
      <c r="C21" s="17">
        <v>0</v>
      </c>
      <c r="D21" s="17">
        <v>189.09</v>
      </c>
      <c r="E21" s="17">
        <v>321.69</v>
      </c>
      <c r="F21" s="17">
        <v>34.47</v>
      </c>
      <c r="G21" s="48">
        <f t="shared" si="0"/>
        <v>356.15999999999997</v>
      </c>
      <c r="H21" s="17">
        <v>8.74</v>
      </c>
      <c r="I21" s="17">
        <v>9.92</v>
      </c>
      <c r="J21" s="497">
        <f t="shared" si="1"/>
        <v>563.91</v>
      </c>
      <c r="K21" s="17">
        <v>54.21</v>
      </c>
      <c r="L21" s="26">
        <f>SUM(J21:K21)</f>
        <v>618.12</v>
      </c>
      <c r="M21" s="17">
        <v>0</v>
      </c>
      <c r="N21" s="20">
        <v>575.36</v>
      </c>
      <c r="O21" s="497">
        <f t="shared" si="2"/>
        <v>575.36</v>
      </c>
      <c r="P21" s="26">
        <f t="shared" si="3"/>
        <v>1193.48</v>
      </c>
    </row>
    <row r="22" spans="1:16" ht="15.75" thickBot="1" x14ac:dyDescent="0.3">
      <c r="A22" s="199" t="s">
        <v>36</v>
      </c>
      <c r="B22" s="199"/>
      <c r="C22" s="20">
        <v>868</v>
      </c>
      <c r="D22" s="20">
        <v>189.09</v>
      </c>
      <c r="E22" s="20">
        <v>321.69</v>
      </c>
      <c r="F22" s="20">
        <v>18.600000000000001</v>
      </c>
      <c r="G22" s="251">
        <f t="shared" si="0"/>
        <v>340.29</v>
      </c>
      <c r="H22" s="20">
        <v>0</v>
      </c>
      <c r="I22" s="20">
        <v>7.75</v>
      </c>
      <c r="J22" s="499">
        <f t="shared" si="1"/>
        <v>1405.1299999999999</v>
      </c>
      <c r="K22" s="20">
        <v>54.24</v>
      </c>
      <c r="L22" s="181">
        <f>SUM(J22:K22)</f>
        <v>1459.37</v>
      </c>
      <c r="M22" s="20">
        <v>69.75</v>
      </c>
      <c r="N22" s="20">
        <v>575.36</v>
      </c>
      <c r="O22" s="497">
        <f t="shared" si="2"/>
        <v>645.11</v>
      </c>
      <c r="P22" s="26">
        <f t="shared" si="3"/>
        <v>2104.48</v>
      </c>
    </row>
    <row r="23" spans="1:16" ht="15.75" thickBot="1" x14ac:dyDescent="0.3">
      <c r="A23" s="243"/>
      <c r="B23" s="241"/>
      <c r="C23" s="241"/>
      <c r="D23" s="241"/>
      <c r="E23" s="241"/>
      <c r="F23" s="241"/>
      <c r="G23" s="250"/>
      <c r="H23" s="241"/>
      <c r="I23" s="241"/>
      <c r="J23" s="498"/>
      <c r="K23" s="241"/>
      <c r="L23" s="253"/>
      <c r="M23" s="241"/>
      <c r="N23" s="241"/>
      <c r="O23" s="497"/>
      <c r="P23" s="408">
        <f>SUM(P20:P22)</f>
        <v>5423.52</v>
      </c>
    </row>
    <row r="24" spans="1:16" x14ac:dyDescent="0.25">
      <c r="A24" s="20" t="s">
        <v>34</v>
      </c>
      <c r="B24" s="20">
        <v>6</v>
      </c>
      <c r="C24" s="20">
        <v>873.6</v>
      </c>
      <c r="D24" s="20">
        <v>125.57</v>
      </c>
      <c r="E24" s="20">
        <v>210.88</v>
      </c>
      <c r="F24" s="20">
        <v>79.12</v>
      </c>
      <c r="G24" s="251">
        <f t="shared" si="0"/>
        <v>290</v>
      </c>
      <c r="H24" s="20">
        <v>260.26</v>
      </c>
      <c r="I24" s="20">
        <v>8.6999999999999993</v>
      </c>
      <c r="J24" s="499">
        <f t="shared" si="1"/>
        <v>1558.13</v>
      </c>
      <c r="K24" s="20">
        <v>54.68</v>
      </c>
      <c r="L24" s="181">
        <f>SUM(J24:K24)</f>
        <v>1612.8100000000002</v>
      </c>
      <c r="M24" s="20">
        <v>29.64</v>
      </c>
      <c r="N24" s="20">
        <v>579.07000000000005</v>
      </c>
      <c r="O24" s="497">
        <f t="shared" si="2"/>
        <v>608.71</v>
      </c>
      <c r="P24" s="26">
        <f t="shared" si="3"/>
        <v>2221.5200000000004</v>
      </c>
    </row>
    <row r="25" spans="1:16" x14ac:dyDescent="0.25">
      <c r="A25" s="17" t="s">
        <v>35</v>
      </c>
      <c r="B25" s="17"/>
      <c r="C25" s="17">
        <v>0</v>
      </c>
      <c r="D25" s="17">
        <v>128.18</v>
      </c>
      <c r="E25" s="17">
        <v>225.38</v>
      </c>
      <c r="F25" s="17">
        <v>34.69</v>
      </c>
      <c r="G25" s="48">
        <f t="shared" si="0"/>
        <v>260.07</v>
      </c>
      <c r="H25" s="17">
        <v>520.52</v>
      </c>
      <c r="I25" s="17">
        <v>9.98</v>
      </c>
      <c r="J25" s="497">
        <f t="shared" si="1"/>
        <v>918.75</v>
      </c>
      <c r="K25" s="17">
        <v>108.42</v>
      </c>
      <c r="L25" s="26">
        <f>SUM(J25:K25)</f>
        <v>1027.17</v>
      </c>
      <c r="M25" s="17">
        <v>0</v>
      </c>
      <c r="N25" s="20">
        <v>579.07000000000005</v>
      </c>
      <c r="O25" s="497">
        <f t="shared" si="2"/>
        <v>579.07000000000005</v>
      </c>
      <c r="P25" s="26">
        <f t="shared" si="3"/>
        <v>1606.2400000000002</v>
      </c>
    </row>
    <row r="26" spans="1:16" ht="15.75" thickBot="1" x14ac:dyDescent="0.3">
      <c r="A26" s="199" t="s">
        <v>36</v>
      </c>
      <c r="B26" s="199"/>
      <c r="C26" s="20">
        <v>873.6</v>
      </c>
      <c r="D26" s="20">
        <v>87</v>
      </c>
      <c r="E26" s="20">
        <v>159.19</v>
      </c>
      <c r="F26" s="20">
        <v>18.72</v>
      </c>
      <c r="G26" s="251">
        <f t="shared" si="0"/>
        <v>177.91</v>
      </c>
      <c r="H26" s="20">
        <v>520.52</v>
      </c>
      <c r="I26" s="20">
        <v>7.8</v>
      </c>
      <c r="J26" s="499">
        <f t="shared" si="1"/>
        <v>1666.83</v>
      </c>
      <c r="K26" s="20">
        <v>108.48</v>
      </c>
      <c r="L26" s="181">
        <f>SUM(J26:K26)</f>
        <v>1775.31</v>
      </c>
      <c r="M26" s="20">
        <v>70.2</v>
      </c>
      <c r="N26" s="20">
        <v>579.07000000000005</v>
      </c>
      <c r="O26" s="497">
        <f t="shared" si="2"/>
        <v>649.2700000000001</v>
      </c>
      <c r="P26" s="26">
        <f t="shared" si="3"/>
        <v>2424.58</v>
      </c>
    </row>
    <row r="27" spans="1:16" ht="15.75" thickBot="1" x14ac:dyDescent="0.3">
      <c r="A27" s="243"/>
      <c r="B27" s="241"/>
      <c r="C27" s="241"/>
      <c r="D27" s="241"/>
      <c r="E27" s="241"/>
      <c r="F27" s="241"/>
      <c r="G27" s="250"/>
      <c r="H27" s="241"/>
      <c r="I27" s="241"/>
      <c r="J27" s="498"/>
      <c r="K27" s="241"/>
      <c r="L27" s="253"/>
      <c r="M27" s="241"/>
      <c r="N27" s="241"/>
      <c r="O27" s="497"/>
      <c r="P27" s="408">
        <f>SUM(P24:P26)</f>
        <v>6252.34</v>
      </c>
    </row>
    <row r="28" spans="1:16" x14ac:dyDescent="0.25">
      <c r="A28" s="20" t="s">
        <v>34</v>
      </c>
      <c r="B28" s="20">
        <v>7</v>
      </c>
      <c r="C28" s="20">
        <v>968.8</v>
      </c>
      <c r="D28" s="20">
        <v>131.02000000000001</v>
      </c>
      <c r="E28" s="20">
        <v>224.16</v>
      </c>
      <c r="F28" s="20">
        <v>87.75</v>
      </c>
      <c r="G28" s="251">
        <f t="shared" si="0"/>
        <v>311.90999999999997</v>
      </c>
      <c r="H28" s="20">
        <v>260.26</v>
      </c>
      <c r="I28" s="20">
        <v>9.65</v>
      </c>
      <c r="J28" s="499">
        <f t="shared" si="1"/>
        <v>1681.64</v>
      </c>
      <c r="K28" s="20">
        <v>54.68</v>
      </c>
      <c r="L28" s="181">
        <f>SUM(J28:K28)</f>
        <v>1736.3200000000002</v>
      </c>
      <c r="M28" s="20">
        <v>32.869999999999997</v>
      </c>
      <c r="N28" s="20">
        <v>642.17999999999995</v>
      </c>
      <c r="O28" s="497">
        <f t="shared" si="2"/>
        <v>675.05</v>
      </c>
      <c r="P28" s="26">
        <f t="shared" si="3"/>
        <v>2411.37</v>
      </c>
    </row>
    <row r="29" spans="1:16" x14ac:dyDescent="0.25">
      <c r="A29" s="17" t="s">
        <v>35</v>
      </c>
      <c r="B29" s="17"/>
      <c r="C29" s="17">
        <v>0</v>
      </c>
      <c r="D29" s="17">
        <v>316.62</v>
      </c>
      <c r="E29" s="17">
        <v>525.26</v>
      </c>
      <c r="F29" s="17">
        <v>38.479999999999997</v>
      </c>
      <c r="G29" s="48">
        <f t="shared" si="0"/>
        <v>563.74</v>
      </c>
      <c r="H29" s="17">
        <v>260.26</v>
      </c>
      <c r="I29" s="17">
        <v>11.07</v>
      </c>
      <c r="J29" s="497">
        <f t="shared" si="1"/>
        <v>1151.6899999999998</v>
      </c>
      <c r="K29" s="17">
        <v>54.21</v>
      </c>
      <c r="L29" s="26">
        <f>SUM(J29:K29)</f>
        <v>1205.8999999999999</v>
      </c>
      <c r="M29" s="17">
        <v>0</v>
      </c>
      <c r="N29" s="20">
        <v>642.17999999999995</v>
      </c>
      <c r="O29" s="497">
        <f t="shared" si="2"/>
        <v>642.17999999999995</v>
      </c>
      <c r="P29" s="26">
        <f t="shared" si="3"/>
        <v>1848.08</v>
      </c>
    </row>
    <row r="30" spans="1:16" ht="15.75" thickBot="1" x14ac:dyDescent="0.3">
      <c r="A30" s="199" t="s">
        <v>36</v>
      </c>
      <c r="B30" s="199"/>
      <c r="C30" s="20">
        <v>968.8</v>
      </c>
      <c r="D30" s="20">
        <v>349.22</v>
      </c>
      <c r="E30" s="20">
        <v>592.16999999999996</v>
      </c>
      <c r="F30" s="20">
        <v>20.76</v>
      </c>
      <c r="G30" s="251">
        <f t="shared" si="0"/>
        <v>612.92999999999995</v>
      </c>
      <c r="H30" s="20">
        <v>260.26</v>
      </c>
      <c r="I30" s="20">
        <v>8.65</v>
      </c>
      <c r="J30" s="499">
        <f t="shared" si="1"/>
        <v>2199.86</v>
      </c>
      <c r="K30" s="20">
        <v>54.24</v>
      </c>
      <c r="L30" s="181">
        <f>SUM(J30:K30)</f>
        <v>2254.1</v>
      </c>
      <c r="M30" s="20">
        <v>77.849999999999994</v>
      </c>
      <c r="N30" s="20">
        <v>642.17999999999995</v>
      </c>
      <c r="O30" s="497">
        <f t="shared" si="2"/>
        <v>720.03</v>
      </c>
      <c r="P30" s="26">
        <f t="shared" si="3"/>
        <v>2974.13</v>
      </c>
    </row>
    <row r="31" spans="1:16" ht="15.75" thickBot="1" x14ac:dyDescent="0.3">
      <c r="A31" s="243"/>
      <c r="B31" s="241"/>
      <c r="C31" s="241"/>
      <c r="D31" s="241"/>
      <c r="E31" s="241"/>
      <c r="F31" s="241"/>
      <c r="G31" s="250"/>
      <c r="H31" s="241"/>
      <c r="I31" s="241"/>
      <c r="J31" s="498"/>
      <c r="K31" s="241"/>
      <c r="L31" s="253"/>
      <c r="M31" s="241"/>
      <c r="N31" s="241"/>
      <c r="O31" s="497"/>
      <c r="P31" s="408">
        <f>SUM(P28:P30)</f>
        <v>7233.58</v>
      </c>
    </row>
    <row r="32" spans="1:16" x14ac:dyDescent="0.25">
      <c r="A32" s="20" t="s">
        <v>34</v>
      </c>
      <c r="B32" s="20">
        <v>8</v>
      </c>
      <c r="C32" s="20">
        <v>1285.2</v>
      </c>
      <c r="D32" s="20">
        <v>34.86</v>
      </c>
      <c r="E32" s="20">
        <v>89.87</v>
      </c>
      <c r="F32" s="20">
        <v>116.4</v>
      </c>
      <c r="G32" s="251">
        <f t="shared" si="0"/>
        <v>206.27</v>
      </c>
      <c r="H32" s="20">
        <v>260.26</v>
      </c>
      <c r="I32" s="20">
        <v>12.8</v>
      </c>
      <c r="J32" s="499">
        <f t="shared" si="1"/>
        <v>1799.3899999999999</v>
      </c>
      <c r="K32" s="20">
        <v>54.68</v>
      </c>
      <c r="L32" s="181">
        <f>SUM(J32:K32)</f>
        <v>1854.07</v>
      </c>
      <c r="M32" s="20">
        <v>43.61</v>
      </c>
      <c r="N32" s="20">
        <v>851.9</v>
      </c>
      <c r="O32" s="497">
        <f t="shared" si="2"/>
        <v>895.51</v>
      </c>
      <c r="P32" s="26">
        <f t="shared" si="3"/>
        <v>2749.58</v>
      </c>
    </row>
    <row r="33" spans="1:16" x14ac:dyDescent="0.25">
      <c r="A33" s="17" t="s">
        <v>35</v>
      </c>
      <c r="B33" s="17"/>
      <c r="C33" s="17">
        <v>0</v>
      </c>
      <c r="D33" s="17">
        <v>12.7</v>
      </c>
      <c r="E33" s="17">
        <v>27.9</v>
      </c>
      <c r="F33" s="17">
        <v>51.04</v>
      </c>
      <c r="G33" s="48">
        <f t="shared" si="0"/>
        <v>78.94</v>
      </c>
      <c r="H33" s="17">
        <v>260.26</v>
      </c>
      <c r="I33" s="17">
        <v>14.69</v>
      </c>
      <c r="J33" s="497">
        <f t="shared" si="1"/>
        <v>366.59</v>
      </c>
      <c r="K33" s="17">
        <v>54.21</v>
      </c>
      <c r="L33" s="26">
        <f>SUM(J33:K33)</f>
        <v>420.79999999999995</v>
      </c>
      <c r="M33" s="17">
        <v>0</v>
      </c>
      <c r="N33" s="20">
        <v>851.9</v>
      </c>
      <c r="O33" s="497">
        <f t="shared" si="2"/>
        <v>851.9</v>
      </c>
      <c r="P33" s="26">
        <f t="shared" si="3"/>
        <v>1272.6999999999998</v>
      </c>
    </row>
    <row r="34" spans="1:16" ht="15.75" thickBot="1" x14ac:dyDescent="0.3">
      <c r="A34" s="199" t="s">
        <v>36</v>
      </c>
      <c r="B34" s="199"/>
      <c r="C34" s="20">
        <v>1285.2</v>
      </c>
      <c r="D34" s="20">
        <v>93.03</v>
      </c>
      <c r="E34" s="20">
        <v>193.61</v>
      </c>
      <c r="F34" s="20">
        <v>27.54</v>
      </c>
      <c r="G34" s="251">
        <f t="shared" si="0"/>
        <v>221.15</v>
      </c>
      <c r="H34" s="20">
        <v>260.26</v>
      </c>
      <c r="I34" s="20">
        <v>11.48</v>
      </c>
      <c r="J34" s="499">
        <f t="shared" si="1"/>
        <v>1871.1200000000001</v>
      </c>
      <c r="K34" s="20">
        <v>54.24</v>
      </c>
      <c r="L34" s="181">
        <f>SUM(J34:K34)</f>
        <v>1925.3600000000001</v>
      </c>
      <c r="M34" s="20">
        <v>103.28</v>
      </c>
      <c r="N34" s="20">
        <v>851.9</v>
      </c>
      <c r="O34" s="497">
        <f t="shared" si="2"/>
        <v>955.18</v>
      </c>
      <c r="P34" s="26">
        <f t="shared" si="3"/>
        <v>2880.54</v>
      </c>
    </row>
    <row r="35" spans="1:16" ht="15.75" thickBot="1" x14ac:dyDescent="0.3">
      <c r="A35" s="243"/>
      <c r="B35" s="241"/>
      <c r="C35" s="241"/>
      <c r="D35" s="241"/>
      <c r="E35" s="241"/>
      <c r="F35" s="241"/>
      <c r="G35" s="250"/>
      <c r="H35" s="241"/>
      <c r="I35" s="241"/>
      <c r="J35" s="498"/>
      <c r="K35" s="241"/>
      <c r="L35" s="253"/>
      <c r="M35" s="241"/>
      <c r="N35" s="241"/>
      <c r="O35" s="497"/>
      <c r="P35" s="408">
        <f>SUM(P32:P34)</f>
        <v>6902.82</v>
      </c>
    </row>
    <row r="36" spans="1:16" x14ac:dyDescent="0.25">
      <c r="A36" s="20" t="s">
        <v>34</v>
      </c>
      <c r="B36" s="20">
        <v>9</v>
      </c>
      <c r="C36" s="20">
        <v>870.8</v>
      </c>
      <c r="D36" s="20">
        <v>19.260000000000002</v>
      </c>
      <c r="E36" s="20">
        <v>30.87</v>
      </c>
      <c r="F36" s="20">
        <v>78.87</v>
      </c>
      <c r="G36" s="251">
        <f t="shared" si="0"/>
        <v>109.74000000000001</v>
      </c>
      <c r="H36" s="20">
        <v>0</v>
      </c>
      <c r="I36" s="20">
        <v>8.67</v>
      </c>
      <c r="J36" s="499">
        <f t="shared" si="1"/>
        <v>1008.4699999999999</v>
      </c>
      <c r="K36" s="20">
        <v>54.68</v>
      </c>
      <c r="L36" s="181">
        <f>SUM(J36:K36)</f>
        <v>1063.1499999999999</v>
      </c>
      <c r="M36" s="20">
        <v>29.55</v>
      </c>
      <c r="N36" s="20">
        <v>577.22</v>
      </c>
      <c r="O36" s="497">
        <f t="shared" si="2"/>
        <v>606.77</v>
      </c>
      <c r="P36" s="26">
        <f t="shared" si="3"/>
        <v>1669.9199999999998</v>
      </c>
    </row>
    <row r="37" spans="1:16" x14ac:dyDescent="0.25">
      <c r="A37" s="17" t="s">
        <v>35</v>
      </c>
      <c r="B37" s="17"/>
      <c r="C37" s="17">
        <v>0</v>
      </c>
      <c r="D37" s="17">
        <v>35.26</v>
      </c>
      <c r="E37" s="17">
        <v>41.77</v>
      </c>
      <c r="F37" s="17">
        <v>34.58</v>
      </c>
      <c r="G37" s="48">
        <f t="shared" si="0"/>
        <v>76.349999999999994</v>
      </c>
      <c r="H37" s="17">
        <v>0</v>
      </c>
      <c r="I37" s="17">
        <v>9.9499999999999993</v>
      </c>
      <c r="J37" s="497">
        <f t="shared" si="1"/>
        <v>121.55999999999999</v>
      </c>
      <c r="K37" s="17">
        <v>54.21</v>
      </c>
      <c r="L37" s="26">
        <f>SUM(J37:K37)</f>
        <v>175.76999999999998</v>
      </c>
      <c r="M37" s="17">
        <v>0</v>
      </c>
      <c r="N37" s="20">
        <v>577.22</v>
      </c>
      <c r="O37" s="497">
        <f t="shared" si="2"/>
        <v>577.22</v>
      </c>
      <c r="P37" s="26">
        <f t="shared" si="3"/>
        <v>752.99</v>
      </c>
    </row>
    <row r="38" spans="1:16" ht="15.75" thickBot="1" x14ac:dyDescent="0.3">
      <c r="A38" s="199" t="s">
        <v>36</v>
      </c>
      <c r="B38" s="199"/>
      <c r="C38" s="20">
        <v>870.8</v>
      </c>
      <c r="D38" s="20">
        <v>46.23</v>
      </c>
      <c r="E38" s="20">
        <v>42.44</v>
      </c>
      <c r="F38" s="20">
        <v>18.66</v>
      </c>
      <c r="G38" s="251">
        <f t="shared" si="0"/>
        <v>61.099999999999994</v>
      </c>
      <c r="H38" s="20">
        <v>0</v>
      </c>
      <c r="I38" s="20">
        <v>7.78</v>
      </c>
      <c r="J38" s="499">
        <f t="shared" si="1"/>
        <v>985.91</v>
      </c>
      <c r="K38" s="20">
        <v>54.24</v>
      </c>
      <c r="L38" s="181">
        <f>SUM(J38:K38)</f>
        <v>1040.1499999999999</v>
      </c>
      <c r="M38" s="20">
        <v>69.98</v>
      </c>
      <c r="N38" s="20">
        <v>577.22</v>
      </c>
      <c r="O38" s="497">
        <f t="shared" si="2"/>
        <v>647.20000000000005</v>
      </c>
      <c r="P38" s="26">
        <f t="shared" si="3"/>
        <v>1687.35</v>
      </c>
    </row>
    <row r="39" spans="1:16" ht="15.75" thickBot="1" x14ac:dyDescent="0.3">
      <c r="A39" s="243"/>
      <c r="B39" s="241"/>
      <c r="C39" s="241"/>
      <c r="D39" s="241"/>
      <c r="E39" s="241"/>
      <c r="F39" s="241"/>
      <c r="G39" s="250"/>
      <c r="H39" s="241"/>
      <c r="I39" s="241"/>
      <c r="J39" s="498"/>
      <c r="K39" s="241"/>
      <c r="L39" s="253"/>
      <c r="M39" s="241"/>
      <c r="N39" s="241"/>
      <c r="O39" s="497"/>
      <c r="P39" s="408">
        <f>SUM(P36:P38)</f>
        <v>4110.26</v>
      </c>
    </row>
    <row r="40" spans="1:16" x14ac:dyDescent="0.25">
      <c r="A40" s="20" t="s">
        <v>34</v>
      </c>
      <c r="B40" s="20">
        <v>10</v>
      </c>
      <c r="C40" s="20">
        <v>873.6</v>
      </c>
      <c r="D40" s="20">
        <v>97.56</v>
      </c>
      <c r="E40" s="20">
        <v>97.69</v>
      </c>
      <c r="F40" s="20">
        <v>79.12</v>
      </c>
      <c r="G40" s="251">
        <f t="shared" si="0"/>
        <v>176.81</v>
      </c>
      <c r="H40" s="20">
        <v>520.52</v>
      </c>
      <c r="I40" s="20">
        <v>8.6999999999999993</v>
      </c>
      <c r="J40" s="499">
        <f t="shared" si="1"/>
        <v>1677.19</v>
      </c>
      <c r="K40" s="20">
        <v>109.36</v>
      </c>
      <c r="L40" s="181">
        <f>SUM(J40:K40)</f>
        <v>1786.55</v>
      </c>
      <c r="M40" s="20">
        <v>29.64</v>
      </c>
      <c r="N40" s="20">
        <v>579.07000000000005</v>
      </c>
      <c r="O40" s="497">
        <f t="shared" si="2"/>
        <v>608.71</v>
      </c>
      <c r="P40" s="26">
        <f t="shared" si="3"/>
        <v>2395.2600000000002</v>
      </c>
    </row>
    <row r="41" spans="1:16" x14ac:dyDescent="0.25">
      <c r="A41" s="17" t="s">
        <v>35</v>
      </c>
      <c r="B41" s="17"/>
      <c r="C41" s="17">
        <v>0</v>
      </c>
      <c r="D41" s="17">
        <v>82.88</v>
      </c>
      <c r="E41" s="17">
        <v>98.88</v>
      </c>
      <c r="F41" s="17">
        <v>34.69</v>
      </c>
      <c r="G41" s="48">
        <f t="shared" si="0"/>
        <v>133.57</v>
      </c>
      <c r="H41" s="17">
        <v>520.52</v>
      </c>
      <c r="I41" s="17">
        <v>9.98</v>
      </c>
      <c r="J41" s="497">
        <f t="shared" si="1"/>
        <v>746.95</v>
      </c>
      <c r="K41" s="17">
        <v>108.42</v>
      </c>
      <c r="L41" s="26">
        <f>SUM(J41:K41)</f>
        <v>855.37</v>
      </c>
      <c r="M41" s="17">
        <v>0</v>
      </c>
      <c r="N41" s="20">
        <v>579.07000000000005</v>
      </c>
      <c r="O41" s="497">
        <f t="shared" si="2"/>
        <v>579.07000000000005</v>
      </c>
      <c r="P41" s="26">
        <f t="shared" si="3"/>
        <v>1434.44</v>
      </c>
    </row>
    <row r="42" spans="1:16" ht="15.75" thickBot="1" x14ac:dyDescent="0.3">
      <c r="A42" s="199" t="s">
        <v>36</v>
      </c>
      <c r="B42" s="199"/>
      <c r="C42" s="20">
        <v>873.6</v>
      </c>
      <c r="D42" s="20">
        <v>76.209999999999994</v>
      </c>
      <c r="E42" s="20">
        <v>100.97</v>
      </c>
      <c r="F42" s="20">
        <v>18.72</v>
      </c>
      <c r="G42" s="251">
        <f t="shared" si="0"/>
        <v>119.69</v>
      </c>
      <c r="H42" s="20">
        <v>520.52</v>
      </c>
      <c r="I42" s="20">
        <v>7.8</v>
      </c>
      <c r="J42" s="499">
        <f t="shared" si="1"/>
        <v>1597.82</v>
      </c>
      <c r="K42" s="20">
        <v>108.48</v>
      </c>
      <c r="L42" s="181">
        <f>SUM(J42:K42)</f>
        <v>1706.3</v>
      </c>
      <c r="M42" s="20">
        <v>70.2</v>
      </c>
      <c r="N42" s="20">
        <v>579.07000000000005</v>
      </c>
      <c r="O42" s="497">
        <f t="shared" si="2"/>
        <v>649.2700000000001</v>
      </c>
      <c r="P42" s="26">
        <f t="shared" si="3"/>
        <v>2355.5700000000002</v>
      </c>
    </row>
    <row r="43" spans="1:16" ht="15.75" thickBot="1" x14ac:dyDescent="0.3">
      <c r="A43" s="243"/>
      <c r="B43" s="241"/>
      <c r="C43" s="241"/>
      <c r="D43" s="241"/>
      <c r="E43" s="241"/>
      <c r="F43" s="241"/>
      <c r="G43" s="250"/>
      <c r="H43" s="241"/>
      <c r="I43" s="241"/>
      <c r="J43" s="498"/>
      <c r="K43" s="241"/>
      <c r="L43" s="253"/>
      <c r="M43" s="241"/>
      <c r="N43" s="241"/>
      <c r="O43" s="497"/>
      <c r="P43" s="408">
        <f>SUM(P40:P42)</f>
        <v>6185.27</v>
      </c>
    </row>
    <row r="44" spans="1:16" x14ac:dyDescent="0.25">
      <c r="A44" s="20" t="s">
        <v>34</v>
      </c>
      <c r="B44" s="20">
        <v>11</v>
      </c>
      <c r="C44" s="20">
        <v>977.2</v>
      </c>
      <c r="D44" s="20">
        <v>113.39</v>
      </c>
      <c r="E44" s="20">
        <v>196.93</v>
      </c>
      <c r="F44" s="20">
        <v>88.51</v>
      </c>
      <c r="G44" s="251">
        <f t="shared" si="0"/>
        <v>285.44</v>
      </c>
      <c r="H44" s="20">
        <v>210.56</v>
      </c>
      <c r="I44" s="20">
        <v>9.73</v>
      </c>
      <c r="J44" s="499">
        <f t="shared" si="1"/>
        <v>1596.3200000000002</v>
      </c>
      <c r="K44" s="20">
        <v>54.68</v>
      </c>
      <c r="L44" s="181">
        <f>SUM(J44:K44)</f>
        <v>1651.0000000000002</v>
      </c>
      <c r="M44" s="20">
        <v>33.159999999999997</v>
      </c>
      <c r="N44" s="20">
        <v>647.74</v>
      </c>
      <c r="O44" s="497">
        <f t="shared" si="2"/>
        <v>680.9</v>
      </c>
      <c r="P44" s="26">
        <f t="shared" si="3"/>
        <v>2331.9</v>
      </c>
    </row>
    <row r="45" spans="1:16" x14ac:dyDescent="0.25">
      <c r="A45" s="17" t="s">
        <v>35</v>
      </c>
      <c r="B45" s="17"/>
      <c r="C45" s="17">
        <v>0</v>
      </c>
      <c r="D45" s="17">
        <v>119.83</v>
      </c>
      <c r="E45" s="17">
        <v>185.78</v>
      </c>
      <c r="F45" s="17">
        <v>38.81</v>
      </c>
      <c r="G45" s="48">
        <f t="shared" si="0"/>
        <v>224.59</v>
      </c>
      <c r="H45" s="17">
        <v>171.42</v>
      </c>
      <c r="I45" s="17">
        <v>11.17</v>
      </c>
      <c r="J45" s="497">
        <f t="shared" si="1"/>
        <v>527.01</v>
      </c>
      <c r="K45" s="17">
        <v>54.21</v>
      </c>
      <c r="L45" s="26">
        <f>SUM(J45:K45)</f>
        <v>581.22</v>
      </c>
      <c r="M45" s="17">
        <v>0</v>
      </c>
      <c r="N45" s="20">
        <v>647.74</v>
      </c>
      <c r="O45" s="497">
        <f t="shared" si="2"/>
        <v>647.74</v>
      </c>
      <c r="P45" s="26">
        <f t="shared" si="3"/>
        <v>1228.96</v>
      </c>
    </row>
    <row r="46" spans="1:16" ht="15.75" thickBot="1" x14ac:dyDescent="0.3">
      <c r="A46" s="199" t="s">
        <v>36</v>
      </c>
      <c r="B46" s="199"/>
      <c r="C46" s="199">
        <v>977.2</v>
      </c>
      <c r="D46" s="199">
        <v>141.11000000000001</v>
      </c>
      <c r="E46" s="199">
        <v>202.94</v>
      </c>
      <c r="F46" s="199">
        <v>20.94</v>
      </c>
      <c r="G46" s="249">
        <f t="shared" si="0"/>
        <v>223.88</v>
      </c>
      <c r="H46" s="199">
        <v>168.97</v>
      </c>
      <c r="I46" s="199">
        <v>8.73</v>
      </c>
      <c r="J46" s="502">
        <f t="shared" si="1"/>
        <v>1519.89</v>
      </c>
      <c r="K46" s="199">
        <v>54.24</v>
      </c>
      <c r="L46" s="172">
        <f>SUM(J46:K46)</f>
        <v>1574.13</v>
      </c>
      <c r="M46" s="199">
        <v>78.53</v>
      </c>
      <c r="N46" s="240">
        <v>647.74</v>
      </c>
      <c r="O46" s="497">
        <f t="shared" si="2"/>
        <v>726.27</v>
      </c>
      <c r="P46" s="26">
        <f t="shared" si="3"/>
        <v>2300.4</v>
      </c>
    </row>
    <row r="47" spans="1:16" ht="15.75" thickBot="1" x14ac:dyDescent="0.3">
      <c r="A47" s="243"/>
      <c r="B47" s="241"/>
      <c r="C47" s="241"/>
      <c r="D47" s="241"/>
      <c r="E47" s="241"/>
      <c r="F47" s="241"/>
      <c r="G47" s="250"/>
      <c r="H47" s="241"/>
      <c r="I47" s="241"/>
      <c r="J47" s="498"/>
      <c r="K47" s="241"/>
      <c r="L47" s="253"/>
      <c r="M47" s="241"/>
      <c r="N47" s="241"/>
      <c r="O47" s="497"/>
      <c r="P47" s="408">
        <f>SUM(P44:P46)</f>
        <v>5861.26</v>
      </c>
    </row>
    <row r="48" spans="1:16" x14ac:dyDescent="0.25">
      <c r="A48" s="20" t="s">
        <v>34</v>
      </c>
      <c r="B48" s="20">
        <v>12</v>
      </c>
      <c r="C48" s="20">
        <v>1304.8</v>
      </c>
      <c r="D48" s="20">
        <v>396.72</v>
      </c>
      <c r="E48" s="20">
        <v>627.46</v>
      </c>
      <c r="F48" s="20">
        <v>118.18</v>
      </c>
      <c r="G48" s="251">
        <f t="shared" si="0"/>
        <v>745.6400000000001</v>
      </c>
      <c r="H48" s="20">
        <v>182.6</v>
      </c>
      <c r="I48" s="20">
        <v>12.99</v>
      </c>
      <c r="J48" s="499">
        <f t="shared" si="1"/>
        <v>2642.7499999999995</v>
      </c>
      <c r="K48" s="20">
        <v>218.72</v>
      </c>
      <c r="L48" s="181">
        <f>SUM(J48:K48)</f>
        <v>2861.4699999999993</v>
      </c>
      <c r="M48" s="20">
        <v>44.27</v>
      </c>
      <c r="N48" s="20">
        <v>864.9</v>
      </c>
      <c r="O48" s="497">
        <f t="shared" si="2"/>
        <v>909.17</v>
      </c>
      <c r="P48" s="26">
        <f t="shared" si="3"/>
        <v>3770.6399999999994</v>
      </c>
    </row>
    <row r="49" spans="1:16" x14ac:dyDescent="0.25">
      <c r="A49" s="17" t="s">
        <v>35</v>
      </c>
      <c r="B49" s="17"/>
      <c r="C49" s="17">
        <v>0</v>
      </c>
      <c r="D49" s="17">
        <v>510.75</v>
      </c>
      <c r="E49" s="17">
        <v>710.49</v>
      </c>
      <c r="F49" s="17">
        <v>51.82</v>
      </c>
      <c r="G49" s="48">
        <f t="shared" si="0"/>
        <v>762.31000000000006</v>
      </c>
      <c r="H49" s="17">
        <v>212.31</v>
      </c>
      <c r="I49" s="17">
        <v>14.91</v>
      </c>
      <c r="J49" s="497">
        <f t="shared" si="1"/>
        <v>1500.28</v>
      </c>
      <c r="K49" s="17">
        <v>216.84</v>
      </c>
      <c r="L49" s="26">
        <f>SUM(J49:K49)</f>
        <v>1717.12</v>
      </c>
      <c r="M49" s="17">
        <v>0</v>
      </c>
      <c r="N49" s="20">
        <v>864.9</v>
      </c>
      <c r="O49" s="497">
        <f t="shared" si="2"/>
        <v>864.9</v>
      </c>
      <c r="P49" s="26">
        <f t="shared" si="3"/>
        <v>2582.02</v>
      </c>
    </row>
    <row r="50" spans="1:16" ht="15.75" thickBot="1" x14ac:dyDescent="0.3">
      <c r="A50" s="199" t="s">
        <v>36</v>
      </c>
      <c r="B50" s="199"/>
      <c r="C50" s="199">
        <v>1304.8</v>
      </c>
      <c r="D50" s="199">
        <v>475.83</v>
      </c>
      <c r="E50" s="199">
        <v>682.59</v>
      </c>
      <c r="F50" s="199">
        <v>27.96</v>
      </c>
      <c r="G50" s="249">
        <f t="shared" si="0"/>
        <v>710.55000000000007</v>
      </c>
      <c r="H50" s="199">
        <v>177.36</v>
      </c>
      <c r="I50" s="199">
        <v>11.65</v>
      </c>
      <c r="J50" s="502">
        <f t="shared" si="1"/>
        <v>2680.19</v>
      </c>
      <c r="K50" s="199">
        <v>216.96</v>
      </c>
      <c r="L50" s="172">
        <f>SUM(J50:K50)</f>
        <v>2897.15</v>
      </c>
      <c r="M50" s="199">
        <v>104.85</v>
      </c>
      <c r="N50" s="240">
        <v>864.9</v>
      </c>
      <c r="O50" s="497">
        <f t="shared" si="2"/>
        <v>969.75</v>
      </c>
      <c r="P50" s="26">
        <f t="shared" si="3"/>
        <v>3866.9</v>
      </c>
    </row>
    <row r="51" spans="1:16" ht="15.75" thickBot="1" x14ac:dyDescent="0.3">
      <c r="A51" s="243"/>
      <c r="B51" s="241"/>
      <c r="C51" s="241"/>
      <c r="D51" s="241"/>
      <c r="E51" s="241"/>
      <c r="F51" s="241"/>
      <c r="G51" s="250"/>
      <c r="H51" s="241"/>
      <c r="I51" s="241"/>
      <c r="J51" s="498"/>
      <c r="K51" s="241"/>
      <c r="L51" s="241"/>
      <c r="M51" s="241"/>
      <c r="N51" s="241"/>
      <c r="O51" s="497"/>
      <c r="P51" s="408">
        <f>SUM(P48:P50)</f>
        <v>10219.56</v>
      </c>
    </row>
    <row r="52" spans="1:16" x14ac:dyDescent="0.25">
      <c r="A52" s="20" t="s">
        <v>34</v>
      </c>
      <c r="B52" s="20">
        <v>13</v>
      </c>
      <c r="C52" s="20">
        <v>887.6</v>
      </c>
      <c r="D52" s="20">
        <v>98.25</v>
      </c>
      <c r="E52" s="20">
        <v>140.88999999999999</v>
      </c>
      <c r="F52" s="20">
        <v>80.39</v>
      </c>
      <c r="G52" s="251">
        <f>SUM(E52:F52)</f>
        <v>221.27999999999997</v>
      </c>
      <c r="H52" s="20">
        <v>520.52</v>
      </c>
      <c r="I52" s="20">
        <v>8.84</v>
      </c>
      <c r="J52" s="499">
        <f>C52+D52+G52+H52+I52</f>
        <v>1736.49</v>
      </c>
      <c r="K52" s="20">
        <v>109.36</v>
      </c>
      <c r="L52" s="181">
        <f>SUM(J52:K52)</f>
        <v>1845.85</v>
      </c>
      <c r="M52" s="20">
        <v>30.12</v>
      </c>
      <c r="N52" s="20">
        <v>588.35</v>
      </c>
      <c r="O52" s="497">
        <f t="shared" si="2"/>
        <v>618.47</v>
      </c>
      <c r="P52" s="26">
        <f t="shared" si="3"/>
        <v>2464.3199999999997</v>
      </c>
    </row>
    <row r="53" spans="1:16" x14ac:dyDescent="0.25">
      <c r="A53" s="17" t="s">
        <v>35</v>
      </c>
      <c r="B53" s="17"/>
      <c r="C53" s="17">
        <v>0</v>
      </c>
      <c r="D53" s="17">
        <v>54.98</v>
      </c>
      <c r="E53" s="17">
        <v>165.15</v>
      </c>
      <c r="F53" s="17">
        <v>35.25</v>
      </c>
      <c r="G53" s="48">
        <f t="shared" si="0"/>
        <v>200.4</v>
      </c>
      <c r="H53" s="20">
        <v>520.52</v>
      </c>
      <c r="I53" s="17">
        <v>10.14</v>
      </c>
      <c r="J53" s="497">
        <f t="shared" si="1"/>
        <v>786.04</v>
      </c>
      <c r="K53" s="17">
        <v>108.42</v>
      </c>
      <c r="L53" s="26">
        <f>SUM(J53:K53)</f>
        <v>894.45999999999992</v>
      </c>
      <c r="M53" s="17">
        <v>0</v>
      </c>
      <c r="N53" s="20">
        <v>588.35</v>
      </c>
      <c r="O53" s="497">
        <f t="shared" si="2"/>
        <v>588.35</v>
      </c>
      <c r="P53" s="26">
        <f t="shared" si="3"/>
        <v>1482.81</v>
      </c>
    </row>
    <row r="54" spans="1:16" ht="15.75" thickBot="1" x14ac:dyDescent="0.3">
      <c r="A54" s="199" t="s">
        <v>36</v>
      </c>
      <c r="B54" s="199"/>
      <c r="C54" s="20">
        <v>887.6</v>
      </c>
      <c r="D54" s="20">
        <v>112.17</v>
      </c>
      <c r="E54" s="20">
        <v>76.430000000000007</v>
      </c>
      <c r="F54" s="20">
        <v>19.02</v>
      </c>
      <c r="G54" s="251">
        <f t="shared" si="0"/>
        <v>95.45</v>
      </c>
      <c r="H54" s="20">
        <v>260.26</v>
      </c>
      <c r="I54" s="20">
        <v>7.93</v>
      </c>
      <c r="J54" s="499">
        <f t="shared" si="1"/>
        <v>1363.41</v>
      </c>
      <c r="K54" s="20">
        <v>54.24</v>
      </c>
      <c r="L54" s="181">
        <f>SUM(J54:K54)</f>
        <v>1417.65</v>
      </c>
      <c r="M54" s="20">
        <v>71.33</v>
      </c>
      <c r="N54" s="20">
        <v>588.35</v>
      </c>
      <c r="O54" s="497">
        <f t="shared" si="2"/>
        <v>659.68000000000006</v>
      </c>
      <c r="P54" s="26">
        <f t="shared" si="3"/>
        <v>2077.33</v>
      </c>
    </row>
    <row r="55" spans="1:16" ht="15.75" thickBot="1" x14ac:dyDescent="0.3">
      <c r="A55" s="243"/>
      <c r="B55" s="241"/>
      <c r="C55" s="241"/>
      <c r="D55" s="241"/>
      <c r="E55" s="241"/>
      <c r="F55" s="241"/>
      <c r="G55" s="250"/>
      <c r="H55" s="241"/>
      <c r="I55" s="241"/>
      <c r="J55" s="498"/>
      <c r="K55" s="241"/>
      <c r="L55" s="241"/>
      <c r="M55" s="241"/>
      <c r="N55" s="241"/>
      <c r="O55" s="497"/>
      <c r="P55" s="408">
        <f>SUM(P52:P54)</f>
        <v>6024.4599999999991</v>
      </c>
    </row>
    <row r="56" spans="1:16" x14ac:dyDescent="0.25">
      <c r="A56" s="20" t="s">
        <v>34</v>
      </c>
      <c r="B56" s="20">
        <v>14</v>
      </c>
      <c r="C56" s="20">
        <v>873.6</v>
      </c>
      <c r="D56" s="20">
        <v>103.36</v>
      </c>
      <c r="E56" s="20">
        <v>165.19</v>
      </c>
      <c r="F56" s="20">
        <v>79.12</v>
      </c>
      <c r="G56" s="251">
        <f t="shared" si="0"/>
        <v>244.31</v>
      </c>
      <c r="H56" s="20">
        <v>70.33</v>
      </c>
      <c r="I56" s="20">
        <v>8.6999999999999993</v>
      </c>
      <c r="J56" s="499">
        <f t="shared" si="1"/>
        <v>1300.3</v>
      </c>
      <c r="K56" s="20">
        <v>54.68</v>
      </c>
      <c r="L56" s="181">
        <f>SUM(J56:K56)</f>
        <v>1354.98</v>
      </c>
      <c r="M56" s="20">
        <v>29.64</v>
      </c>
      <c r="N56" s="20">
        <v>579.07000000000005</v>
      </c>
      <c r="O56" s="497">
        <f t="shared" si="2"/>
        <v>608.71</v>
      </c>
      <c r="P56" s="26">
        <f t="shared" si="3"/>
        <v>1963.69</v>
      </c>
    </row>
    <row r="57" spans="1:16" x14ac:dyDescent="0.25">
      <c r="A57" s="17" t="s">
        <v>35</v>
      </c>
      <c r="B57" s="17"/>
      <c r="C57" s="17">
        <v>0</v>
      </c>
      <c r="D57" s="17">
        <v>104.86</v>
      </c>
      <c r="E57" s="17">
        <v>173.33</v>
      </c>
      <c r="F57" s="17">
        <v>34.69</v>
      </c>
      <c r="G57" s="48">
        <f t="shared" si="0"/>
        <v>208.02</v>
      </c>
      <c r="H57" s="17">
        <v>205.49</v>
      </c>
      <c r="I57" s="17">
        <v>9.98</v>
      </c>
      <c r="J57" s="497">
        <f t="shared" si="1"/>
        <v>528.35</v>
      </c>
      <c r="K57" s="17">
        <v>54.21</v>
      </c>
      <c r="L57" s="26">
        <f>SUM(J57:K57)</f>
        <v>582.56000000000006</v>
      </c>
      <c r="M57" s="17">
        <v>0</v>
      </c>
      <c r="N57" s="20">
        <v>579.07000000000005</v>
      </c>
      <c r="O57" s="497">
        <f t="shared" si="2"/>
        <v>579.07000000000005</v>
      </c>
      <c r="P57" s="26">
        <f t="shared" si="3"/>
        <v>1161.6300000000001</v>
      </c>
    </row>
    <row r="58" spans="1:16" ht="15.75" thickBot="1" x14ac:dyDescent="0.3">
      <c r="A58" s="199" t="s">
        <v>36</v>
      </c>
      <c r="B58" s="199"/>
      <c r="C58" s="20">
        <v>873.6</v>
      </c>
      <c r="D58" s="20">
        <v>91.23</v>
      </c>
      <c r="E58" s="20">
        <v>129.43</v>
      </c>
      <c r="F58" s="20">
        <v>18.72</v>
      </c>
      <c r="G58" s="251">
        <f t="shared" si="0"/>
        <v>148.15</v>
      </c>
      <c r="H58" s="20">
        <v>109.04</v>
      </c>
      <c r="I58" s="20">
        <v>7.8</v>
      </c>
      <c r="J58" s="499">
        <f t="shared" si="1"/>
        <v>1229.82</v>
      </c>
      <c r="K58" s="20">
        <v>54.24</v>
      </c>
      <c r="L58" s="181">
        <f>SUM(J58:K58)</f>
        <v>1284.06</v>
      </c>
      <c r="M58" s="20">
        <v>70.2</v>
      </c>
      <c r="N58" s="20">
        <v>579.07000000000005</v>
      </c>
      <c r="O58" s="497">
        <f t="shared" si="2"/>
        <v>649.2700000000001</v>
      </c>
      <c r="P58" s="26">
        <f t="shared" si="3"/>
        <v>1933.33</v>
      </c>
    </row>
    <row r="59" spans="1:16" ht="15.75" thickBot="1" x14ac:dyDescent="0.3">
      <c r="A59" s="243"/>
      <c r="B59" s="241"/>
      <c r="C59" s="241"/>
      <c r="D59" s="241"/>
      <c r="E59" s="241"/>
      <c r="F59" s="241"/>
      <c r="G59" s="250"/>
      <c r="H59" s="241"/>
      <c r="I59" s="241"/>
      <c r="J59" s="498"/>
      <c r="K59" s="241"/>
      <c r="L59" s="241"/>
      <c r="M59" s="241"/>
      <c r="N59" s="241"/>
      <c r="O59" s="497"/>
      <c r="P59" s="408">
        <f>SUM(P56:P58)</f>
        <v>5058.6499999999996</v>
      </c>
    </row>
    <row r="60" spans="1:16" x14ac:dyDescent="0.25">
      <c r="A60" s="20" t="s">
        <v>34</v>
      </c>
      <c r="B60" s="20">
        <v>15</v>
      </c>
      <c r="C60" s="20">
        <v>982.8</v>
      </c>
      <c r="D60" s="20">
        <v>116</v>
      </c>
      <c r="E60" s="20">
        <v>118.56</v>
      </c>
      <c r="F60" s="20">
        <v>89.01</v>
      </c>
      <c r="G60" s="251">
        <f t="shared" si="0"/>
        <v>207.57</v>
      </c>
      <c r="H60" s="20">
        <v>260.26</v>
      </c>
      <c r="I60" s="20">
        <v>9.7799999999999994</v>
      </c>
      <c r="J60" s="499">
        <f t="shared" si="1"/>
        <v>1576.4099999999999</v>
      </c>
      <c r="K60" s="20">
        <v>54.68</v>
      </c>
      <c r="L60" s="181">
        <f>SUM(J60:K60)</f>
        <v>1631.09</v>
      </c>
      <c r="M60" s="242">
        <v>33.35</v>
      </c>
      <c r="N60" s="20">
        <v>651.46</v>
      </c>
      <c r="O60" s="497">
        <f t="shared" si="2"/>
        <v>684.81000000000006</v>
      </c>
      <c r="P60" s="26">
        <f t="shared" si="3"/>
        <v>2315.9</v>
      </c>
    </row>
    <row r="61" spans="1:16" x14ac:dyDescent="0.25">
      <c r="A61" s="17" t="s">
        <v>35</v>
      </c>
      <c r="B61" s="17"/>
      <c r="C61" s="17">
        <v>0</v>
      </c>
      <c r="D61" s="17">
        <v>155.32</v>
      </c>
      <c r="E61" s="17">
        <v>164.44</v>
      </c>
      <c r="F61" s="17">
        <v>39.03</v>
      </c>
      <c r="G61" s="48">
        <f t="shared" si="0"/>
        <v>203.47</v>
      </c>
      <c r="H61" s="17">
        <v>260.26</v>
      </c>
      <c r="I61" s="17">
        <v>11.23</v>
      </c>
      <c r="J61" s="497">
        <f t="shared" si="1"/>
        <v>630.28</v>
      </c>
      <c r="K61" s="17">
        <v>54.21</v>
      </c>
      <c r="L61" s="26">
        <f>SUM(J61:K61)</f>
        <v>684.49</v>
      </c>
      <c r="M61" s="248">
        <v>0</v>
      </c>
      <c r="N61" s="20">
        <v>651.46</v>
      </c>
      <c r="O61" s="497">
        <f t="shared" si="2"/>
        <v>651.46</v>
      </c>
      <c r="P61" s="26">
        <f t="shared" si="3"/>
        <v>1335.95</v>
      </c>
    </row>
    <row r="62" spans="1:16" ht="15.75" thickBot="1" x14ac:dyDescent="0.3">
      <c r="A62" s="199" t="s">
        <v>36</v>
      </c>
      <c r="B62" s="199"/>
      <c r="C62" s="20">
        <v>982.8</v>
      </c>
      <c r="D62" s="20">
        <v>86.54</v>
      </c>
      <c r="E62" s="20">
        <v>83.35</v>
      </c>
      <c r="F62" s="20">
        <v>21.06</v>
      </c>
      <c r="G62" s="251">
        <f t="shared" si="0"/>
        <v>104.41</v>
      </c>
      <c r="H62" s="20">
        <v>260.26</v>
      </c>
      <c r="I62" s="20">
        <v>8.7799999999999994</v>
      </c>
      <c r="J62" s="499">
        <f t="shared" si="1"/>
        <v>1442.79</v>
      </c>
      <c r="K62" s="20">
        <v>54.24</v>
      </c>
      <c r="L62" s="181">
        <f>SUM(J62:K62)</f>
        <v>1497.03</v>
      </c>
      <c r="M62" s="242">
        <v>78.98</v>
      </c>
      <c r="N62" s="20">
        <v>651.46</v>
      </c>
      <c r="O62" s="497">
        <f t="shared" si="2"/>
        <v>730.44</v>
      </c>
      <c r="P62" s="26">
        <f t="shared" si="3"/>
        <v>2227.4700000000003</v>
      </c>
    </row>
    <row r="63" spans="1:16" ht="15.75" thickBot="1" x14ac:dyDescent="0.3">
      <c r="A63" s="243"/>
      <c r="B63" s="241"/>
      <c r="C63" s="241"/>
      <c r="D63" s="241"/>
      <c r="E63" s="241"/>
      <c r="F63" s="241"/>
      <c r="G63" s="250"/>
      <c r="H63" s="241"/>
      <c r="I63" s="241"/>
      <c r="J63" s="498"/>
      <c r="K63" s="241"/>
      <c r="L63" s="241"/>
      <c r="M63" s="241"/>
      <c r="N63" s="241"/>
      <c r="O63" s="497"/>
      <c r="P63" s="408">
        <f>SUM(P60:P62)</f>
        <v>5879.3200000000006</v>
      </c>
    </row>
    <row r="64" spans="1:16" x14ac:dyDescent="0.25">
      <c r="A64" s="20" t="s">
        <v>34</v>
      </c>
      <c r="B64" s="20">
        <v>16</v>
      </c>
      <c r="C64" s="20">
        <v>1324.4</v>
      </c>
      <c r="D64" s="20">
        <v>377</v>
      </c>
      <c r="E64" s="20">
        <v>474.24</v>
      </c>
      <c r="F64" s="20">
        <v>119.95</v>
      </c>
      <c r="G64" s="251">
        <f t="shared" si="0"/>
        <v>594.19000000000005</v>
      </c>
      <c r="H64" s="20">
        <v>780.78</v>
      </c>
      <c r="I64" s="20">
        <v>13.19</v>
      </c>
      <c r="J64" s="499">
        <f t="shared" si="1"/>
        <v>3089.56</v>
      </c>
      <c r="K64" s="20">
        <v>164.04</v>
      </c>
      <c r="L64" s="181">
        <f>SUM(J64:K64)</f>
        <v>3253.6</v>
      </c>
      <c r="M64" s="20">
        <v>44.94</v>
      </c>
      <c r="N64" s="20">
        <v>877.89</v>
      </c>
      <c r="O64" s="497">
        <f t="shared" si="2"/>
        <v>922.82999999999993</v>
      </c>
      <c r="P64" s="26">
        <f t="shared" si="3"/>
        <v>4176.43</v>
      </c>
    </row>
    <row r="65" spans="1:16" x14ac:dyDescent="0.25">
      <c r="A65" s="17" t="s">
        <v>35</v>
      </c>
      <c r="B65" s="17"/>
      <c r="C65" s="17">
        <v>0</v>
      </c>
      <c r="D65" s="17">
        <v>638</v>
      </c>
      <c r="E65" s="17">
        <v>750.88</v>
      </c>
      <c r="F65" s="17">
        <v>52.6</v>
      </c>
      <c r="G65" s="48">
        <f t="shared" si="0"/>
        <v>803.48</v>
      </c>
      <c r="H65" s="17">
        <v>780.78</v>
      </c>
      <c r="I65" s="17">
        <v>15.14</v>
      </c>
      <c r="J65" s="497">
        <f t="shared" si="1"/>
        <v>2237.4</v>
      </c>
      <c r="K65" s="17">
        <v>162.63</v>
      </c>
      <c r="L65" s="26">
        <f>SUM(J65:K65)</f>
        <v>2400.0300000000002</v>
      </c>
      <c r="M65" s="17">
        <v>0</v>
      </c>
      <c r="N65" s="20">
        <v>877.89</v>
      </c>
      <c r="O65" s="497">
        <f t="shared" si="2"/>
        <v>877.89</v>
      </c>
      <c r="P65" s="26">
        <f t="shared" si="3"/>
        <v>3277.92</v>
      </c>
    </row>
    <row r="66" spans="1:16" ht="15.75" thickBot="1" x14ac:dyDescent="0.3">
      <c r="A66" s="199" t="s">
        <v>36</v>
      </c>
      <c r="B66" s="199"/>
      <c r="C66" s="20">
        <v>1324.4</v>
      </c>
      <c r="D66" s="20">
        <v>522</v>
      </c>
      <c r="E66" s="20">
        <v>632.32000000000005</v>
      </c>
      <c r="F66" s="20">
        <v>28.38</v>
      </c>
      <c r="G66" s="251">
        <f t="shared" si="0"/>
        <v>660.7</v>
      </c>
      <c r="H66" s="20">
        <v>780.78</v>
      </c>
      <c r="I66" s="20">
        <v>11.83</v>
      </c>
      <c r="J66" s="499">
        <f t="shared" si="1"/>
        <v>3299.71</v>
      </c>
      <c r="K66" s="20">
        <v>162.72</v>
      </c>
      <c r="L66" s="181">
        <f>SUM(J66:K66)</f>
        <v>3462.43</v>
      </c>
      <c r="M66" s="20">
        <v>106.43</v>
      </c>
      <c r="N66" s="20">
        <v>877.89</v>
      </c>
      <c r="O66" s="497">
        <f t="shared" si="2"/>
        <v>984.31999999999994</v>
      </c>
      <c r="P66" s="26">
        <f t="shared" si="3"/>
        <v>4446.75</v>
      </c>
    </row>
    <row r="67" spans="1:16" ht="15.75" thickBot="1" x14ac:dyDescent="0.3">
      <c r="A67" s="243"/>
      <c r="B67" s="241"/>
      <c r="C67" s="241"/>
      <c r="D67" s="241"/>
      <c r="E67" s="241"/>
      <c r="F67" s="241"/>
      <c r="G67" s="250"/>
      <c r="H67" s="241"/>
      <c r="I67" s="241"/>
      <c r="J67" s="498"/>
      <c r="K67" s="241"/>
      <c r="L67" s="241"/>
      <c r="M67" s="241"/>
      <c r="N67" s="241"/>
      <c r="O67" s="497"/>
      <c r="P67" s="408">
        <f>SUM(P64:P66)</f>
        <v>11901.1</v>
      </c>
    </row>
    <row r="68" spans="1:16" x14ac:dyDescent="0.25">
      <c r="A68" s="20" t="s">
        <v>34</v>
      </c>
      <c r="B68" s="20">
        <v>17</v>
      </c>
      <c r="C68" s="20">
        <v>887.6</v>
      </c>
      <c r="D68" s="20">
        <v>189.09</v>
      </c>
      <c r="E68" s="20">
        <v>321.69</v>
      </c>
      <c r="F68" s="20">
        <v>80.39</v>
      </c>
      <c r="G68" s="251">
        <f t="shared" si="0"/>
        <v>402.08</v>
      </c>
      <c r="H68" s="20">
        <v>260.26</v>
      </c>
      <c r="I68" s="20">
        <v>8.84</v>
      </c>
      <c r="J68" s="499">
        <f t="shared" si="1"/>
        <v>1747.87</v>
      </c>
      <c r="K68" s="20">
        <v>54.68</v>
      </c>
      <c r="L68" s="181">
        <f>SUM(J68:K68)</f>
        <v>1802.55</v>
      </c>
      <c r="M68" s="20">
        <v>30.12</v>
      </c>
      <c r="N68" s="20">
        <v>588.35</v>
      </c>
      <c r="O68" s="497">
        <f t="shared" si="2"/>
        <v>618.47</v>
      </c>
      <c r="P68" s="26">
        <f t="shared" si="3"/>
        <v>2421.02</v>
      </c>
    </row>
    <row r="69" spans="1:16" x14ac:dyDescent="0.25">
      <c r="A69" s="17" t="s">
        <v>35</v>
      </c>
      <c r="B69" s="17"/>
      <c r="C69" s="17">
        <v>0</v>
      </c>
      <c r="D69" s="17">
        <v>189.09</v>
      </c>
      <c r="E69" s="17">
        <v>321.69</v>
      </c>
      <c r="F69" s="17">
        <v>35.25</v>
      </c>
      <c r="G69" s="48">
        <f t="shared" ref="G69:G132" si="4">E69+F69</f>
        <v>356.94</v>
      </c>
      <c r="H69" s="17">
        <v>260.26</v>
      </c>
      <c r="I69" s="17">
        <v>10.14</v>
      </c>
      <c r="J69" s="497">
        <f t="shared" ref="J69:J80" si="5">C69+D69+G69+H69+I69</f>
        <v>816.43</v>
      </c>
      <c r="K69" s="17">
        <v>54.21</v>
      </c>
      <c r="L69" s="26">
        <f>SUM(J69:K69)</f>
        <v>870.64</v>
      </c>
      <c r="M69" s="17">
        <v>0</v>
      </c>
      <c r="N69" s="20">
        <v>588.35</v>
      </c>
      <c r="O69" s="497">
        <f t="shared" ref="O69:O132" si="6">M69+N69</f>
        <v>588.35</v>
      </c>
      <c r="P69" s="26">
        <f t="shared" ref="P69:P132" si="7">L69+O69</f>
        <v>1458.99</v>
      </c>
    </row>
    <row r="70" spans="1:16" ht="15.75" thickBot="1" x14ac:dyDescent="0.3">
      <c r="A70" s="199" t="s">
        <v>36</v>
      </c>
      <c r="B70" s="199"/>
      <c r="C70" s="20">
        <v>887.6</v>
      </c>
      <c r="D70" s="20">
        <v>189.09</v>
      </c>
      <c r="E70" s="20">
        <v>321.69</v>
      </c>
      <c r="F70" s="20">
        <v>19.02</v>
      </c>
      <c r="G70" s="251">
        <f t="shared" si="4"/>
        <v>340.71</v>
      </c>
      <c r="H70" s="20">
        <v>260.26</v>
      </c>
      <c r="I70" s="20">
        <v>7.93</v>
      </c>
      <c r="J70" s="499">
        <f t="shared" si="5"/>
        <v>1685.5900000000001</v>
      </c>
      <c r="K70" s="20">
        <v>54.24</v>
      </c>
      <c r="L70" s="181">
        <f>SUM(J70:K70)</f>
        <v>1739.8300000000002</v>
      </c>
      <c r="M70" s="20">
        <v>71.33</v>
      </c>
      <c r="N70" s="20">
        <v>588.35</v>
      </c>
      <c r="O70" s="497">
        <f t="shared" si="6"/>
        <v>659.68000000000006</v>
      </c>
      <c r="P70" s="26">
        <f t="shared" si="7"/>
        <v>2399.5100000000002</v>
      </c>
    </row>
    <row r="71" spans="1:16" ht="15.75" thickBot="1" x14ac:dyDescent="0.3">
      <c r="A71" s="243"/>
      <c r="B71" s="241"/>
      <c r="C71" s="241"/>
      <c r="D71" s="241"/>
      <c r="E71" s="241"/>
      <c r="F71" s="241"/>
      <c r="G71" s="250"/>
      <c r="H71" s="241"/>
      <c r="I71" s="241"/>
      <c r="J71" s="498"/>
      <c r="K71" s="241"/>
      <c r="L71" s="241"/>
      <c r="M71" s="241"/>
      <c r="N71" s="241"/>
      <c r="O71" s="497"/>
      <c r="P71" s="408">
        <f>SUM(P68:P70)</f>
        <v>6279.52</v>
      </c>
    </row>
    <row r="72" spans="1:16" x14ac:dyDescent="0.25">
      <c r="A72" s="20" t="s">
        <v>34</v>
      </c>
      <c r="B72" s="20">
        <v>18</v>
      </c>
      <c r="C72" s="20">
        <v>876.4</v>
      </c>
      <c r="D72" s="20">
        <v>58</v>
      </c>
      <c r="E72" s="20">
        <v>197.6</v>
      </c>
      <c r="F72" s="20">
        <v>79.38</v>
      </c>
      <c r="G72" s="251">
        <f t="shared" si="4"/>
        <v>276.98</v>
      </c>
      <c r="H72" s="20">
        <v>42.81</v>
      </c>
      <c r="I72" s="20">
        <v>8.73</v>
      </c>
      <c r="J72" s="499">
        <f t="shared" si="5"/>
        <v>1262.92</v>
      </c>
      <c r="K72" s="20">
        <v>54.68</v>
      </c>
      <c r="L72" s="181">
        <f>SUM(J72:K72)</f>
        <v>1317.6000000000001</v>
      </c>
      <c r="M72" s="20">
        <v>29.74</v>
      </c>
      <c r="N72" s="20">
        <v>580.92999999999995</v>
      </c>
      <c r="O72" s="497">
        <f t="shared" si="6"/>
        <v>610.66999999999996</v>
      </c>
      <c r="P72" s="26">
        <f t="shared" si="7"/>
        <v>1928.27</v>
      </c>
    </row>
    <row r="73" spans="1:16" x14ac:dyDescent="0.25">
      <c r="A73" s="17" t="s">
        <v>35</v>
      </c>
      <c r="B73" s="17"/>
      <c r="C73" s="17">
        <v>0</v>
      </c>
      <c r="D73" s="17">
        <v>162.4</v>
      </c>
      <c r="E73" s="17">
        <v>323.27</v>
      </c>
      <c r="F73" s="17">
        <v>34.81</v>
      </c>
      <c r="G73" s="48">
        <f t="shared" si="4"/>
        <v>358.08</v>
      </c>
      <c r="H73" s="17">
        <v>61.16</v>
      </c>
      <c r="I73" s="17">
        <v>10.02</v>
      </c>
      <c r="J73" s="497">
        <f t="shared" si="5"/>
        <v>591.66</v>
      </c>
      <c r="K73" s="17">
        <v>54.21</v>
      </c>
      <c r="L73" s="26">
        <f>SUM(J73:K73)</f>
        <v>645.87</v>
      </c>
      <c r="M73" s="17">
        <v>0</v>
      </c>
      <c r="N73" s="20">
        <v>580.92999999999995</v>
      </c>
      <c r="O73" s="497">
        <f t="shared" si="6"/>
        <v>580.92999999999995</v>
      </c>
      <c r="P73" s="26">
        <f t="shared" si="7"/>
        <v>1226.8</v>
      </c>
    </row>
    <row r="74" spans="1:16" ht="15.75" thickBot="1" x14ac:dyDescent="0.3">
      <c r="A74" s="199" t="s">
        <v>36</v>
      </c>
      <c r="B74" s="199"/>
      <c r="C74" s="20">
        <v>876.4</v>
      </c>
      <c r="D74" s="20">
        <v>84.1</v>
      </c>
      <c r="E74" s="20">
        <v>236.33</v>
      </c>
      <c r="F74" s="20">
        <v>18.78</v>
      </c>
      <c r="G74" s="251">
        <f t="shared" si="4"/>
        <v>255.11</v>
      </c>
      <c r="H74" s="20">
        <v>62.03</v>
      </c>
      <c r="I74" s="20">
        <v>7.83</v>
      </c>
      <c r="J74" s="499">
        <f t="shared" si="5"/>
        <v>1285.47</v>
      </c>
      <c r="K74" s="20">
        <v>54.24</v>
      </c>
      <c r="L74" s="181">
        <f>SUM(J74:K74)</f>
        <v>1339.71</v>
      </c>
      <c r="M74" s="20">
        <v>70.430000000000007</v>
      </c>
      <c r="N74" s="20">
        <v>580.92999999999995</v>
      </c>
      <c r="O74" s="497">
        <f t="shared" si="6"/>
        <v>651.3599999999999</v>
      </c>
      <c r="P74" s="26">
        <f t="shared" si="7"/>
        <v>1991.07</v>
      </c>
    </row>
    <row r="75" spans="1:16" ht="15.75" thickBot="1" x14ac:dyDescent="0.3">
      <c r="A75" s="243"/>
      <c r="B75" s="241"/>
      <c r="C75" s="241"/>
      <c r="D75" s="241"/>
      <c r="E75" s="241"/>
      <c r="F75" s="241"/>
      <c r="G75" s="250"/>
      <c r="H75" s="241"/>
      <c r="I75" s="241"/>
      <c r="J75" s="498"/>
      <c r="K75" s="241"/>
      <c r="L75" s="241"/>
      <c r="M75" s="241"/>
      <c r="N75" s="241"/>
      <c r="O75" s="497"/>
      <c r="P75" s="408">
        <f>SUM(P72:P74)</f>
        <v>5146.1399999999994</v>
      </c>
    </row>
    <row r="76" spans="1:16" x14ac:dyDescent="0.25">
      <c r="A76" s="20" t="s">
        <v>34</v>
      </c>
      <c r="B76" s="20">
        <v>19</v>
      </c>
      <c r="C76" s="20">
        <v>994</v>
      </c>
      <c r="D76" s="20">
        <v>40.6</v>
      </c>
      <c r="E76" s="20">
        <v>90.9</v>
      </c>
      <c r="F76" s="20">
        <v>90.03</v>
      </c>
      <c r="G76" s="251">
        <f t="shared" si="4"/>
        <v>180.93</v>
      </c>
      <c r="H76" s="20">
        <v>260.26</v>
      </c>
      <c r="I76" s="20">
        <v>9.9</v>
      </c>
      <c r="J76" s="499">
        <f>C76+D76+E76+F76+H76+I76</f>
        <v>1485.69</v>
      </c>
      <c r="K76" s="20">
        <v>54.68</v>
      </c>
      <c r="L76" s="181">
        <f>SUM(J76:K76)</f>
        <v>1540.3700000000001</v>
      </c>
      <c r="M76" s="20">
        <v>33.729999999999997</v>
      </c>
      <c r="N76" s="20">
        <v>658.88</v>
      </c>
      <c r="O76" s="497">
        <f t="shared" si="6"/>
        <v>692.61</v>
      </c>
      <c r="P76" s="26">
        <f t="shared" si="7"/>
        <v>2232.98</v>
      </c>
    </row>
    <row r="77" spans="1:16" x14ac:dyDescent="0.25">
      <c r="A77" s="17" t="s">
        <v>35</v>
      </c>
      <c r="B77" s="17"/>
      <c r="C77" s="17">
        <v>0</v>
      </c>
      <c r="D77" s="17">
        <v>331.53</v>
      </c>
      <c r="E77" s="17">
        <v>324.45999999999998</v>
      </c>
      <c r="F77" s="17">
        <v>39.479999999999997</v>
      </c>
      <c r="G77" s="48">
        <f t="shared" si="4"/>
        <v>363.94</v>
      </c>
      <c r="H77" s="17">
        <v>260.26</v>
      </c>
      <c r="I77" s="17">
        <v>11.36</v>
      </c>
      <c r="J77" s="497">
        <f t="shared" si="5"/>
        <v>967.09</v>
      </c>
      <c r="K77" s="17">
        <v>54.21</v>
      </c>
      <c r="L77" s="26">
        <f>SUM(J77:K77)</f>
        <v>1021.3000000000001</v>
      </c>
      <c r="M77" s="17">
        <v>0</v>
      </c>
      <c r="N77" s="20">
        <v>658.88</v>
      </c>
      <c r="O77" s="497">
        <f t="shared" si="6"/>
        <v>658.88</v>
      </c>
      <c r="P77" s="26">
        <f t="shared" si="7"/>
        <v>1680.18</v>
      </c>
    </row>
    <row r="78" spans="1:16" ht="15.75" thickBot="1" x14ac:dyDescent="0.3">
      <c r="A78" s="199" t="s">
        <v>36</v>
      </c>
      <c r="B78" s="199"/>
      <c r="C78" s="20">
        <v>994</v>
      </c>
      <c r="D78" s="20">
        <v>162.4</v>
      </c>
      <c r="E78" s="20">
        <v>181</v>
      </c>
      <c r="F78" s="20">
        <v>21.3</v>
      </c>
      <c r="G78" s="251">
        <f t="shared" si="4"/>
        <v>202.3</v>
      </c>
      <c r="H78" s="20">
        <v>260.26</v>
      </c>
      <c r="I78" s="20">
        <v>8.8800000000000008</v>
      </c>
      <c r="J78" s="499">
        <f>C78+D78+E78+F78+H78+I78</f>
        <v>1627.8400000000001</v>
      </c>
      <c r="K78" s="20">
        <v>54.24</v>
      </c>
      <c r="L78" s="181">
        <f>SUM(J78:K78)</f>
        <v>1682.0800000000002</v>
      </c>
      <c r="M78" s="20">
        <v>79.88</v>
      </c>
      <c r="N78" s="20">
        <v>658.88</v>
      </c>
      <c r="O78" s="497">
        <f t="shared" si="6"/>
        <v>738.76</v>
      </c>
      <c r="P78" s="26">
        <f t="shared" si="7"/>
        <v>2420.84</v>
      </c>
    </row>
    <row r="79" spans="1:16" ht="15.75" thickBot="1" x14ac:dyDescent="0.3">
      <c r="A79" s="243"/>
      <c r="B79" s="241"/>
      <c r="C79" s="241"/>
      <c r="D79" s="241"/>
      <c r="E79" s="241"/>
      <c r="F79" s="241"/>
      <c r="G79" s="250"/>
      <c r="H79" s="241"/>
      <c r="I79" s="241"/>
      <c r="J79" s="498"/>
      <c r="K79" s="241"/>
      <c r="L79" s="241"/>
      <c r="M79" s="241"/>
      <c r="N79" s="241"/>
      <c r="O79" s="497"/>
      <c r="P79" s="408">
        <f>SUM(P76:P78)</f>
        <v>6334</v>
      </c>
    </row>
    <row r="80" spans="1:16" x14ac:dyDescent="0.25">
      <c r="A80" s="20" t="s">
        <v>34</v>
      </c>
      <c r="B80" s="20">
        <v>20</v>
      </c>
      <c r="C80" s="20">
        <v>1324.4</v>
      </c>
      <c r="D80" s="20">
        <v>0</v>
      </c>
      <c r="E80" s="20">
        <v>40.31</v>
      </c>
      <c r="F80" s="20">
        <v>119.05</v>
      </c>
      <c r="G80" s="251">
        <f t="shared" si="4"/>
        <v>159.36000000000001</v>
      </c>
      <c r="H80" s="20">
        <v>0</v>
      </c>
      <c r="I80" s="20">
        <v>13.19</v>
      </c>
      <c r="J80" s="499">
        <f t="shared" si="5"/>
        <v>1496.9500000000003</v>
      </c>
      <c r="K80" s="20">
        <v>164.04</v>
      </c>
      <c r="L80" s="181">
        <f>SUM(J80:K80)</f>
        <v>1660.9900000000002</v>
      </c>
      <c r="M80" s="20">
        <v>44.94</v>
      </c>
      <c r="N80" s="242">
        <v>877.89</v>
      </c>
      <c r="O80" s="497">
        <f t="shared" si="6"/>
        <v>922.82999999999993</v>
      </c>
      <c r="P80" s="26">
        <f t="shared" si="7"/>
        <v>2583.8200000000002</v>
      </c>
    </row>
    <row r="81" spans="1:16" x14ac:dyDescent="0.25">
      <c r="A81" s="17" t="s">
        <v>35</v>
      </c>
      <c r="B81" s="17"/>
      <c r="C81" s="17">
        <v>0</v>
      </c>
      <c r="D81" s="17">
        <v>236.06</v>
      </c>
      <c r="E81" s="17">
        <v>160.85</v>
      </c>
      <c r="F81" s="17">
        <v>52.6</v>
      </c>
      <c r="G81" s="48">
        <f t="shared" si="4"/>
        <v>213.45</v>
      </c>
      <c r="H81" s="17">
        <v>0</v>
      </c>
      <c r="I81" s="17">
        <v>15.14</v>
      </c>
      <c r="J81" s="497">
        <f>C81+D81+G81+H81+I81</f>
        <v>464.65</v>
      </c>
      <c r="K81" s="17">
        <v>162.63</v>
      </c>
      <c r="L81" s="26">
        <f>SUM(J81:K81)</f>
        <v>627.28</v>
      </c>
      <c r="M81" s="17">
        <v>0</v>
      </c>
      <c r="N81" s="242">
        <v>877.89</v>
      </c>
      <c r="O81" s="497">
        <f t="shared" si="6"/>
        <v>877.89</v>
      </c>
      <c r="P81" s="26">
        <f t="shared" si="7"/>
        <v>1505.17</v>
      </c>
    </row>
    <row r="82" spans="1:16" ht="15.75" thickBot="1" x14ac:dyDescent="0.3">
      <c r="A82" s="199" t="s">
        <v>36</v>
      </c>
      <c r="B82" s="199"/>
      <c r="C82" s="20">
        <v>1324.4</v>
      </c>
      <c r="D82" s="20">
        <v>123.54</v>
      </c>
      <c r="E82" s="20">
        <v>150.97</v>
      </c>
      <c r="F82" s="20">
        <v>28.38</v>
      </c>
      <c r="G82" s="251">
        <f t="shared" si="4"/>
        <v>179.35</v>
      </c>
      <c r="H82" s="20">
        <v>0</v>
      </c>
      <c r="I82" s="20">
        <v>11.83</v>
      </c>
      <c r="J82" s="499">
        <f t="shared" ref="J82" si="8">C82+D82+G82+H82+I82</f>
        <v>1639.12</v>
      </c>
      <c r="K82" s="20">
        <v>108.48</v>
      </c>
      <c r="L82" s="181">
        <f>SUM(J82:K82)</f>
        <v>1747.6</v>
      </c>
      <c r="M82" s="20">
        <v>106.43</v>
      </c>
      <c r="N82" s="242">
        <v>877.89</v>
      </c>
      <c r="O82" s="497">
        <f t="shared" si="6"/>
        <v>984.31999999999994</v>
      </c>
      <c r="P82" s="26">
        <f t="shared" si="7"/>
        <v>2731.92</v>
      </c>
    </row>
    <row r="83" spans="1:16" ht="15.75" thickBot="1" x14ac:dyDescent="0.3">
      <c r="A83" s="243"/>
      <c r="B83" s="241"/>
      <c r="C83" s="241"/>
      <c r="D83" s="241"/>
      <c r="E83" s="241"/>
      <c r="F83" s="241"/>
      <c r="G83" s="250"/>
      <c r="H83" s="241"/>
      <c r="I83" s="244"/>
      <c r="J83" s="501"/>
      <c r="K83" s="245"/>
      <c r="L83" s="245"/>
      <c r="M83" s="241"/>
      <c r="N83" s="241"/>
      <c r="O83" s="497"/>
      <c r="P83" s="408">
        <f>SUM(P80:P82)</f>
        <v>6820.91</v>
      </c>
    </row>
    <row r="84" spans="1:16" x14ac:dyDescent="0.25">
      <c r="A84" s="20" t="s">
        <v>34</v>
      </c>
      <c r="B84" s="20">
        <v>21</v>
      </c>
      <c r="C84" s="20">
        <v>1296.4000000000001</v>
      </c>
      <c r="D84" s="20">
        <v>0</v>
      </c>
      <c r="E84" s="20">
        <v>0</v>
      </c>
      <c r="F84" s="20">
        <v>117.42</v>
      </c>
      <c r="G84" s="251">
        <f t="shared" si="4"/>
        <v>117.42</v>
      </c>
      <c r="H84" s="20">
        <v>0</v>
      </c>
      <c r="I84" s="20">
        <v>12.91</v>
      </c>
      <c r="J84" s="499">
        <f>C84+D84+G84+H84+I84</f>
        <v>1426.7300000000002</v>
      </c>
      <c r="K84" s="181">
        <v>0</v>
      </c>
      <c r="L84" s="181">
        <f>SUM(J84:K84)</f>
        <v>1426.7300000000002</v>
      </c>
      <c r="M84" s="181">
        <v>43.99</v>
      </c>
      <c r="N84" s="181">
        <v>859.33</v>
      </c>
      <c r="O84" s="497">
        <f t="shared" si="6"/>
        <v>903.32</v>
      </c>
      <c r="P84" s="26">
        <f t="shared" si="7"/>
        <v>2330.0500000000002</v>
      </c>
    </row>
    <row r="85" spans="1:16" x14ac:dyDescent="0.25">
      <c r="A85" s="17" t="s">
        <v>35</v>
      </c>
      <c r="B85" s="17"/>
      <c r="C85" s="17">
        <v>0</v>
      </c>
      <c r="D85" s="17">
        <v>0</v>
      </c>
      <c r="E85" s="20">
        <v>0</v>
      </c>
      <c r="F85" s="17">
        <v>51.49</v>
      </c>
      <c r="G85" s="48">
        <v>51.49</v>
      </c>
      <c r="H85" s="17">
        <v>0</v>
      </c>
      <c r="I85" s="17">
        <v>14.82</v>
      </c>
      <c r="J85" s="497">
        <f t="shared" ref="J85:J148" si="9">C85+D85+G85+H85+I85</f>
        <v>66.31</v>
      </c>
      <c r="K85" s="181">
        <v>0</v>
      </c>
      <c r="L85" s="181">
        <f>SUM(J85:K85)</f>
        <v>66.31</v>
      </c>
      <c r="M85" s="17">
        <v>0</v>
      </c>
      <c r="N85" s="181">
        <v>859.33</v>
      </c>
      <c r="O85" s="497">
        <f t="shared" si="6"/>
        <v>859.33</v>
      </c>
      <c r="P85" s="26">
        <f t="shared" si="7"/>
        <v>925.6400000000001</v>
      </c>
    </row>
    <row r="86" spans="1:16" ht="15.75" thickBot="1" x14ac:dyDescent="0.3">
      <c r="A86" s="199" t="s">
        <v>36</v>
      </c>
      <c r="B86" s="199"/>
      <c r="C86" s="199">
        <v>1296.4000000000001</v>
      </c>
      <c r="D86" s="17">
        <v>0</v>
      </c>
      <c r="E86" s="20">
        <v>0</v>
      </c>
      <c r="F86" s="199">
        <v>27.78</v>
      </c>
      <c r="G86" s="249">
        <f t="shared" si="4"/>
        <v>27.78</v>
      </c>
      <c r="H86" s="199">
        <v>0</v>
      </c>
      <c r="I86" s="199">
        <v>11.58</v>
      </c>
      <c r="J86" s="502">
        <f t="shared" si="9"/>
        <v>1335.76</v>
      </c>
      <c r="K86" s="258">
        <v>0</v>
      </c>
      <c r="L86" s="258">
        <f>SUM(J86:K86)</f>
        <v>1335.76</v>
      </c>
      <c r="M86" s="199">
        <v>104.18</v>
      </c>
      <c r="N86" s="181">
        <v>859.33</v>
      </c>
      <c r="O86" s="497">
        <f t="shared" si="6"/>
        <v>963.51</v>
      </c>
      <c r="P86" s="26">
        <f t="shared" si="7"/>
        <v>2299.27</v>
      </c>
    </row>
    <row r="87" spans="1:16" ht="15.75" thickBot="1" x14ac:dyDescent="0.3">
      <c r="A87" s="243"/>
      <c r="B87" s="241"/>
      <c r="C87" s="241"/>
      <c r="D87" s="241"/>
      <c r="E87" s="241"/>
      <c r="F87" s="241"/>
      <c r="G87" s="250"/>
      <c r="H87" s="241"/>
      <c r="I87" s="244"/>
      <c r="J87" s="501"/>
      <c r="K87" s="255"/>
      <c r="L87" s="275"/>
      <c r="M87" s="257"/>
      <c r="N87" s="254"/>
      <c r="O87" s="497"/>
      <c r="P87" s="408">
        <f>SUM(P84:P86)</f>
        <v>5554.9600000000009</v>
      </c>
    </row>
    <row r="88" spans="1:16" x14ac:dyDescent="0.25">
      <c r="A88" s="20" t="s">
        <v>34</v>
      </c>
      <c r="B88" s="20">
        <v>22</v>
      </c>
      <c r="C88" s="20">
        <v>845.6</v>
      </c>
      <c r="D88" s="20">
        <v>1017.26</v>
      </c>
      <c r="E88" s="20">
        <v>2412.58</v>
      </c>
      <c r="F88" s="20">
        <v>76.59</v>
      </c>
      <c r="G88" s="251">
        <f t="shared" si="4"/>
        <v>2489.17</v>
      </c>
      <c r="H88" s="20">
        <v>780.78</v>
      </c>
      <c r="I88" s="20">
        <v>8.42</v>
      </c>
      <c r="J88" s="499">
        <f t="shared" si="9"/>
        <v>5141.2300000000005</v>
      </c>
      <c r="K88" s="20">
        <v>164.04</v>
      </c>
      <c r="L88" s="20"/>
      <c r="M88" s="20">
        <v>28.69</v>
      </c>
      <c r="N88" s="20">
        <v>560.51</v>
      </c>
      <c r="O88" s="497">
        <f t="shared" si="6"/>
        <v>589.20000000000005</v>
      </c>
      <c r="P88" s="26">
        <f t="shared" si="7"/>
        <v>589.20000000000005</v>
      </c>
    </row>
    <row r="89" spans="1:16" x14ac:dyDescent="0.25">
      <c r="A89" s="17" t="s">
        <v>35</v>
      </c>
      <c r="B89" s="17"/>
      <c r="C89" s="20">
        <v>0</v>
      </c>
      <c r="D89" s="17">
        <v>342.78</v>
      </c>
      <c r="E89" s="17">
        <v>713.45</v>
      </c>
      <c r="F89" s="17">
        <v>33.58</v>
      </c>
      <c r="G89" s="48">
        <f t="shared" si="4"/>
        <v>747.03000000000009</v>
      </c>
      <c r="H89" s="17">
        <v>780.78</v>
      </c>
      <c r="I89" s="17">
        <v>9.66</v>
      </c>
      <c r="J89" s="497">
        <f t="shared" si="9"/>
        <v>1880.25</v>
      </c>
      <c r="K89" s="17">
        <v>162.63</v>
      </c>
      <c r="L89" s="17"/>
      <c r="M89" s="17">
        <v>0</v>
      </c>
      <c r="N89" s="20">
        <v>560.51</v>
      </c>
      <c r="O89" s="497">
        <f t="shared" si="6"/>
        <v>560.51</v>
      </c>
      <c r="P89" s="26">
        <f t="shared" si="7"/>
        <v>560.51</v>
      </c>
    </row>
    <row r="90" spans="1:16" ht="15.75" thickBot="1" x14ac:dyDescent="0.3">
      <c r="A90" s="199" t="s">
        <v>36</v>
      </c>
      <c r="B90" s="199"/>
      <c r="C90" s="240">
        <v>845.6</v>
      </c>
      <c r="D90" s="199">
        <v>60.78</v>
      </c>
      <c r="E90" s="199">
        <v>213.29</v>
      </c>
      <c r="F90" s="199">
        <v>18.12</v>
      </c>
      <c r="G90" s="249">
        <f t="shared" si="4"/>
        <v>231.41</v>
      </c>
      <c r="H90" s="199">
        <v>260.26</v>
      </c>
      <c r="I90" s="199">
        <v>7.55</v>
      </c>
      <c r="J90" s="502">
        <f t="shared" si="9"/>
        <v>1405.6</v>
      </c>
      <c r="K90" s="199">
        <v>54.21</v>
      </c>
      <c r="L90" s="199"/>
      <c r="M90" s="199">
        <v>67.95</v>
      </c>
      <c r="N90" s="20">
        <v>560.51</v>
      </c>
      <c r="O90" s="497">
        <f t="shared" si="6"/>
        <v>628.46</v>
      </c>
      <c r="P90" s="26">
        <f t="shared" si="7"/>
        <v>628.46</v>
      </c>
    </row>
    <row r="91" spans="1:16" ht="15.75" thickBot="1" x14ac:dyDescent="0.3">
      <c r="A91" s="243"/>
      <c r="B91" s="244"/>
      <c r="C91" s="256"/>
      <c r="D91" s="245"/>
      <c r="E91" s="241"/>
      <c r="F91" s="241"/>
      <c r="G91" s="250"/>
      <c r="H91" s="241"/>
      <c r="I91" s="244"/>
      <c r="J91" s="501"/>
      <c r="K91" s="245"/>
      <c r="L91" s="245"/>
      <c r="M91" s="241"/>
      <c r="N91" s="241"/>
      <c r="O91" s="497"/>
      <c r="P91" s="408">
        <f>SUM(P88:P90)</f>
        <v>1778.17</v>
      </c>
    </row>
    <row r="92" spans="1:16" x14ac:dyDescent="0.25">
      <c r="A92" s="20" t="s">
        <v>34</v>
      </c>
      <c r="B92" s="20">
        <v>23</v>
      </c>
      <c r="C92" s="20">
        <v>1282.4000000000001</v>
      </c>
      <c r="D92" s="20">
        <v>167.62</v>
      </c>
      <c r="E92" s="20">
        <v>216.73</v>
      </c>
      <c r="F92" s="20">
        <v>116.15</v>
      </c>
      <c r="G92" s="251">
        <f t="shared" si="4"/>
        <v>332.88</v>
      </c>
      <c r="H92" s="20">
        <v>520.52</v>
      </c>
      <c r="I92" s="20">
        <v>12.77</v>
      </c>
      <c r="J92" s="499">
        <f t="shared" si="9"/>
        <v>2316.19</v>
      </c>
      <c r="K92" s="20">
        <v>109.36</v>
      </c>
      <c r="L92" s="181">
        <f>SUM(J92:K92)</f>
        <v>2425.5500000000002</v>
      </c>
      <c r="M92" s="20">
        <v>43.51</v>
      </c>
      <c r="N92" s="20">
        <v>850.05</v>
      </c>
      <c r="O92" s="497">
        <f t="shared" si="6"/>
        <v>893.56</v>
      </c>
      <c r="P92" s="26">
        <f t="shared" si="7"/>
        <v>3319.11</v>
      </c>
    </row>
    <row r="93" spans="1:16" x14ac:dyDescent="0.25">
      <c r="A93" s="17" t="s">
        <v>35</v>
      </c>
      <c r="B93" s="17"/>
      <c r="C93" s="17">
        <v>0</v>
      </c>
      <c r="D93" s="17">
        <v>216.34</v>
      </c>
      <c r="E93" s="17">
        <v>245.42</v>
      </c>
      <c r="F93" s="17">
        <v>50.93</v>
      </c>
      <c r="G93" s="48">
        <f t="shared" si="4"/>
        <v>296.34999999999997</v>
      </c>
      <c r="H93" s="17">
        <v>520.52</v>
      </c>
      <c r="I93" s="17">
        <v>14.66</v>
      </c>
      <c r="J93" s="497">
        <f>D93+G93+H93+I93</f>
        <v>1047.8700000000001</v>
      </c>
      <c r="K93" s="17">
        <v>108.42</v>
      </c>
      <c r="L93" s="26">
        <f>SUM(J93:K93)</f>
        <v>1156.2900000000002</v>
      </c>
      <c r="M93" s="17">
        <v>0</v>
      </c>
      <c r="N93" s="20">
        <v>850.05</v>
      </c>
      <c r="O93" s="497">
        <f t="shared" si="6"/>
        <v>850.05</v>
      </c>
      <c r="P93" s="26">
        <f t="shared" si="7"/>
        <v>2006.3400000000001</v>
      </c>
    </row>
    <row r="94" spans="1:16" ht="15.75" thickBot="1" x14ac:dyDescent="0.3">
      <c r="A94" s="199" t="s">
        <v>36</v>
      </c>
      <c r="B94" s="199"/>
      <c r="C94" s="199">
        <v>1282.4000000000001</v>
      </c>
      <c r="D94" s="199">
        <v>185.6</v>
      </c>
      <c r="E94" s="199">
        <v>233.17</v>
      </c>
      <c r="F94" s="199">
        <v>27.48</v>
      </c>
      <c r="G94" s="249">
        <f>SUM(E94:F94)</f>
        <v>260.64999999999998</v>
      </c>
      <c r="H94" s="199">
        <v>520.52</v>
      </c>
      <c r="I94" s="199">
        <v>11.45</v>
      </c>
      <c r="J94" s="502">
        <f t="shared" si="9"/>
        <v>2260.62</v>
      </c>
      <c r="K94" s="199">
        <v>108.42</v>
      </c>
      <c r="L94" s="172">
        <f>SUM(J94:K94)</f>
        <v>2369.04</v>
      </c>
      <c r="M94" s="199">
        <v>103.05</v>
      </c>
      <c r="N94" s="20">
        <v>850.05</v>
      </c>
      <c r="O94" s="497">
        <f t="shared" si="6"/>
        <v>953.09999999999991</v>
      </c>
      <c r="P94" s="26">
        <f t="shared" si="7"/>
        <v>3322.14</v>
      </c>
    </row>
    <row r="95" spans="1:16" ht="15.75" thickBot="1" x14ac:dyDescent="0.3">
      <c r="A95" s="243"/>
      <c r="B95" s="241"/>
      <c r="C95" s="241"/>
      <c r="D95" s="241"/>
      <c r="E95" s="241"/>
      <c r="F95" s="241"/>
      <c r="G95" s="250"/>
      <c r="H95" s="241"/>
      <c r="I95" s="244"/>
      <c r="J95" s="501"/>
      <c r="K95" s="245"/>
      <c r="L95" s="245"/>
      <c r="M95" s="241"/>
      <c r="N95" s="241"/>
      <c r="O95" s="497"/>
      <c r="P95" s="408">
        <f>SUM(P92:P94)</f>
        <v>8647.59</v>
      </c>
    </row>
    <row r="96" spans="1:16" x14ac:dyDescent="0.25">
      <c r="A96" s="20" t="s">
        <v>34</v>
      </c>
      <c r="B96" s="20">
        <v>24</v>
      </c>
      <c r="C96" s="20">
        <v>1296.4000000000001</v>
      </c>
      <c r="D96" s="20">
        <v>133.4</v>
      </c>
      <c r="E96" s="20">
        <v>225.26</v>
      </c>
      <c r="F96" s="20">
        <v>117.42</v>
      </c>
      <c r="G96" s="251">
        <f t="shared" si="4"/>
        <v>342.68</v>
      </c>
      <c r="H96" s="20">
        <v>520.52</v>
      </c>
      <c r="I96" s="20">
        <v>12.91</v>
      </c>
      <c r="J96" s="499">
        <f t="shared" si="9"/>
        <v>2305.91</v>
      </c>
      <c r="K96" s="20">
        <v>109.36</v>
      </c>
      <c r="L96" s="181">
        <f>SUM(J96:K96)</f>
        <v>2415.27</v>
      </c>
      <c r="M96" s="20">
        <v>43.99</v>
      </c>
      <c r="N96" s="20">
        <v>859.33</v>
      </c>
      <c r="O96" s="497">
        <f t="shared" si="6"/>
        <v>903.32</v>
      </c>
      <c r="P96" s="26">
        <f t="shared" si="7"/>
        <v>3318.59</v>
      </c>
    </row>
    <row r="97" spans="1:16" x14ac:dyDescent="0.25">
      <c r="A97" s="17" t="s">
        <v>35</v>
      </c>
      <c r="B97" s="17"/>
      <c r="C97" s="20">
        <v>0</v>
      </c>
      <c r="D97" s="17">
        <v>240.53</v>
      </c>
      <c r="E97" s="17">
        <v>509.06</v>
      </c>
      <c r="F97" s="17">
        <v>51.49</v>
      </c>
      <c r="G97" s="48">
        <f t="shared" si="4"/>
        <v>560.54999999999995</v>
      </c>
      <c r="H97" s="17">
        <v>520.52</v>
      </c>
      <c r="I97" s="17">
        <v>14.82</v>
      </c>
      <c r="J97" s="497">
        <f t="shared" si="9"/>
        <v>1336.4199999999998</v>
      </c>
      <c r="K97" s="17">
        <v>108.42</v>
      </c>
      <c r="L97" s="26">
        <f>SUM(J97:K97)</f>
        <v>1444.84</v>
      </c>
      <c r="M97" s="17">
        <v>0</v>
      </c>
      <c r="N97" s="20">
        <v>859.33</v>
      </c>
      <c r="O97" s="497">
        <f t="shared" si="6"/>
        <v>859.33</v>
      </c>
      <c r="P97" s="26">
        <f t="shared" si="7"/>
        <v>2304.17</v>
      </c>
    </row>
    <row r="98" spans="1:16" ht="15.75" thickBot="1" x14ac:dyDescent="0.3">
      <c r="A98" s="199" t="s">
        <v>36</v>
      </c>
      <c r="B98" s="199"/>
      <c r="C98" s="240">
        <v>1296.4000000000001</v>
      </c>
      <c r="D98" s="199">
        <v>364.18</v>
      </c>
      <c r="E98" s="199">
        <v>535.05999999999995</v>
      </c>
      <c r="F98" s="199">
        <v>27.78</v>
      </c>
      <c r="G98" s="249">
        <f t="shared" si="4"/>
        <v>562.83999999999992</v>
      </c>
      <c r="H98" s="199">
        <v>520.52</v>
      </c>
      <c r="I98" s="199">
        <v>11.58</v>
      </c>
      <c r="J98" s="502">
        <f t="shared" si="9"/>
        <v>2755.52</v>
      </c>
      <c r="K98" s="199">
        <v>108.42</v>
      </c>
      <c r="L98" s="172">
        <f>SUM(J98:K98)</f>
        <v>2863.94</v>
      </c>
      <c r="M98" s="199">
        <v>104.18</v>
      </c>
      <c r="N98" s="20">
        <v>859.33</v>
      </c>
      <c r="O98" s="497">
        <f t="shared" si="6"/>
        <v>963.51</v>
      </c>
      <c r="P98" s="26">
        <f t="shared" si="7"/>
        <v>3827.45</v>
      </c>
    </row>
    <row r="99" spans="1:16" ht="15.75" thickBot="1" x14ac:dyDescent="0.3">
      <c r="A99" s="243"/>
      <c r="B99" s="244"/>
      <c r="C99" s="256"/>
      <c r="D99" s="245"/>
      <c r="E99" s="241"/>
      <c r="F99" s="241"/>
      <c r="G99" s="250"/>
      <c r="H99" s="241"/>
      <c r="I99" s="244"/>
      <c r="J99" s="501"/>
      <c r="K99" s="245"/>
      <c r="L99" s="245"/>
      <c r="M99" s="241"/>
      <c r="N99" s="241"/>
      <c r="O99" s="497"/>
      <c r="P99" s="408">
        <f>SUM(P96:P98)</f>
        <v>9450.2099999999991</v>
      </c>
    </row>
    <row r="100" spans="1:16" x14ac:dyDescent="0.25">
      <c r="A100" s="20" t="s">
        <v>34</v>
      </c>
      <c r="B100" s="20">
        <v>25</v>
      </c>
      <c r="C100" s="20">
        <v>854</v>
      </c>
      <c r="D100" s="20">
        <v>160.6</v>
      </c>
      <c r="E100" s="20">
        <v>351.85</v>
      </c>
      <c r="F100" s="20">
        <v>77.349999999999994</v>
      </c>
      <c r="G100" s="251">
        <f t="shared" si="4"/>
        <v>429.20000000000005</v>
      </c>
      <c r="H100" s="20">
        <v>780.78</v>
      </c>
      <c r="I100" s="20">
        <v>8.5</v>
      </c>
      <c r="J100" s="499">
        <f t="shared" si="9"/>
        <v>2233.08</v>
      </c>
      <c r="K100" s="20">
        <v>164.04</v>
      </c>
      <c r="L100" s="181">
        <f>SUM(J100:K100)</f>
        <v>2397.12</v>
      </c>
      <c r="M100" s="20">
        <v>28.98</v>
      </c>
      <c r="N100" s="20">
        <v>566.08000000000004</v>
      </c>
      <c r="O100" s="497">
        <f t="shared" si="6"/>
        <v>595.06000000000006</v>
      </c>
      <c r="P100" s="26">
        <f t="shared" si="7"/>
        <v>2992.18</v>
      </c>
    </row>
    <row r="101" spans="1:16" x14ac:dyDescent="0.25">
      <c r="A101" s="17" t="s">
        <v>35</v>
      </c>
      <c r="B101" s="17"/>
      <c r="C101" s="17">
        <v>0</v>
      </c>
      <c r="D101" s="17">
        <v>130.56</v>
      </c>
      <c r="E101" s="17">
        <v>309.68</v>
      </c>
      <c r="F101" s="17">
        <v>33.92</v>
      </c>
      <c r="G101" s="48">
        <f t="shared" si="4"/>
        <v>343.6</v>
      </c>
      <c r="H101" s="17">
        <v>780.78</v>
      </c>
      <c r="I101" s="17">
        <v>9.76</v>
      </c>
      <c r="J101" s="497">
        <f t="shared" si="9"/>
        <v>1264.7</v>
      </c>
      <c r="K101" s="17">
        <v>162.63</v>
      </c>
      <c r="L101" s="26">
        <f>SUM(J101:K101)</f>
        <v>1427.33</v>
      </c>
      <c r="M101" s="17">
        <v>0</v>
      </c>
      <c r="N101" s="20">
        <v>566.08000000000004</v>
      </c>
      <c r="O101" s="497">
        <f t="shared" si="6"/>
        <v>566.08000000000004</v>
      </c>
      <c r="P101" s="26">
        <f t="shared" si="7"/>
        <v>1993.4099999999999</v>
      </c>
    </row>
    <row r="102" spans="1:16" ht="15.75" thickBot="1" x14ac:dyDescent="0.3">
      <c r="A102" s="199" t="s">
        <v>36</v>
      </c>
      <c r="B102" s="199"/>
      <c r="C102" s="199">
        <v>854</v>
      </c>
      <c r="D102" s="199">
        <v>87.87</v>
      </c>
      <c r="E102" s="199">
        <v>292.61</v>
      </c>
      <c r="F102" s="199">
        <v>18.3</v>
      </c>
      <c r="G102" s="249">
        <f t="shared" si="4"/>
        <v>310.91000000000003</v>
      </c>
      <c r="H102" s="199">
        <v>780.78</v>
      </c>
      <c r="I102" s="199">
        <v>7.63</v>
      </c>
      <c r="J102" s="502">
        <f t="shared" si="9"/>
        <v>2041.19</v>
      </c>
      <c r="K102" s="199">
        <v>162.63</v>
      </c>
      <c r="L102" s="172">
        <f>SUM(J102:K102)</f>
        <v>2203.8200000000002</v>
      </c>
      <c r="M102" s="199">
        <v>68.63</v>
      </c>
      <c r="N102" s="20">
        <v>566.08000000000004</v>
      </c>
      <c r="O102" s="497">
        <f t="shared" si="6"/>
        <v>634.71</v>
      </c>
      <c r="P102" s="26">
        <f t="shared" si="7"/>
        <v>2838.53</v>
      </c>
    </row>
    <row r="103" spans="1:16" ht="15.75" thickBot="1" x14ac:dyDescent="0.3">
      <c r="A103" s="243"/>
      <c r="B103" s="241"/>
      <c r="C103" s="241"/>
      <c r="D103" s="241"/>
      <c r="E103" s="241"/>
      <c r="F103" s="244"/>
      <c r="G103" s="268"/>
      <c r="H103" s="180"/>
      <c r="I103" s="267"/>
      <c r="J103" s="501"/>
      <c r="K103" s="245"/>
      <c r="L103" s="245"/>
      <c r="M103" s="241"/>
      <c r="N103" s="241"/>
      <c r="O103" s="497"/>
      <c r="P103" s="408">
        <f>SUM(P100:P102)</f>
        <v>7824.1200000000008</v>
      </c>
    </row>
    <row r="104" spans="1:16" x14ac:dyDescent="0.25">
      <c r="A104" s="20" t="s">
        <v>34</v>
      </c>
      <c r="B104" s="20">
        <v>26</v>
      </c>
      <c r="C104" s="20">
        <v>1262.8</v>
      </c>
      <c r="D104" s="20">
        <v>113.22</v>
      </c>
      <c r="E104" s="20">
        <v>285.14</v>
      </c>
      <c r="F104" s="20">
        <v>114.37</v>
      </c>
      <c r="G104" s="261">
        <f t="shared" si="4"/>
        <v>399.51</v>
      </c>
      <c r="H104" s="20">
        <v>0</v>
      </c>
      <c r="I104" s="265">
        <v>12.57</v>
      </c>
      <c r="J104" s="503">
        <f t="shared" si="9"/>
        <v>1788.1</v>
      </c>
      <c r="K104" s="20">
        <v>164.04</v>
      </c>
      <c r="L104" s="181">
        <f>SUM(J104:K104)</f>
        <v>1952.1399999999999</v>
      </c>
      <c r="M104" s="20">
        <v>42.85</v>
      </c>
      <c r="N104" s="20">
        <v>837.06</v>
      </c>
      <c r="O104" s="497">
        <f t="shared" si="6"/>
        <v>879.91</v>
      </c>
      <c r="P104" s="26">
        <f t="shared" si="7"/>
        <v>2832.0499999999997</v>
      </c>
    </row>
    <row r="105" spans="1:16" x14ac:dyDescent="0.25">
      <c r="A105" s="17" t="s">
        <v>35</v>
      </c>
      <c r="B105" s="17"/>
      <c r="C105" s="20">
        <v>0</v>
      </c>
      <c r="D105" s="17">
        <v>192.1</v>
      </c>
      <c r="E105" s="17">
        <v>413.73</v>
      </c>
      <c r="F105" s="17">
        <v>50.15</v>
      </c>
      <c r="G105" s="262">
        <f t="shared" si="4"/>
        <v>463.88</v>
      </c>
      <c r="H105" s="17">
        <v>0</v>
      </c>
      <c r="I105" s="174">
        <v>14.43</v>
      </c>
      <c r="J105" s="504">
        <f t="shared" si="9"/>
        <v>670.41</v>
      </c>
      <c r="K105" s="17">
        <v>162.63</v>
      </c>
      <c r="L105" s="26">
        <f>SUM(J105:K105)</f>
        <v>833.04</v>
      </c>
      <c r="M105" s="17">
        <v>0</v>
      </c>
      <c r="N105" s="20">
        <v>837.06</v>
      </c>
      <c r="O105" s="497">
        <f t="shared" si="6"/>
        <v>837.06</v>
      </c>
      <c r="P105" s="26">
        <f t="shared" si="7"/>
        <v>1670.1</v>
      </c>
    </row>
    <row r="106" spans="1:16" ht="15.75" thickBot="1" x14ac:dyDescent="0.3">
      <c r="A106" s="199" t="s">
        <v>36</v>
      </c>
      <c r="B106" s="199"/>
      <c r="C106" s="20">
        <v>1262.8</v>
      </c>
      <c r="D106" s="199">
        <v>176.03</v>
      </c>
      <c r="E106" s="199">
        <v>367.14</v>
      </c>
      <c r="F106" s="199">
        <v>27.06</v>
      </c>
      <c r="G106" s="263">
        <f t="shared" si="4"/>
        <v>394.2</v>
      </c>
      <c r="H106" s="199">
        <v>0</v>
      </c>
      <c r="I106" s="266">
        <v>11.28</v>
      </c>
      <c r="J106" s="504">
        <f t="shared" si="9"/>
        <v>1844.31</v>
      </c>
      <c r="K106" s="239">
        <v>162.63</v>
      </c>
      <c r="L106" s="276">
        <f>SUM(J106:K106)</f>
        <v>2006.94</v>
      </c>
      <c r="M106" s="199">
        <v>101.48</v>
      </c>
      <c r="N106" s="20">
        <v>837.06</v>
      </c>
      <c r="O106" s="497">
        <f t="shared" si="6"/>
        <v>938.54</v>
      </c>
      <c r="P106" s="26">
        <f t="shared" si="7"/>
        <v>2945.48</v>
      </c>
    </row>
    <row r="107" spans="1:16" ht="15.75" thickBot="1" x14ac:dyDescent="0.3">
      <c r="A107" s="243"/>
      <c r="B107" s="241"/>
      <c r="C107" s="241"/>
      <c r="D107" s="241"/>
      <c r="E107" s="241"/>
      <c r="F107" s="241"/>
      <c r="G107" s="264"/>
      <c r="H107" s="260"/>
      <c r="I107" s="259"/>
      <c r="J107" s="505"/>
      <c r="K107" s="245"/>
      <c r="L107" s="245"/>
      <c r="M107" s="241"/>
      <c r="N107" s="244"/>
      <c r="O107" s="497"/>
      <c r="P107" s="408">
        <f>SUM(P104:P106)</f>
        <v>7447.6299999999992</v>
      </c>
    </row>
    <row r="108" spans="1:16" x14ac:dyDescent="0.25">
      <c r="A108" s="20" t="s">
        <v>34</v>
      </c>
      <c r="B108" s="20">
        <v>27</v>
      </c>
      <c r="C108" s="20">
        <v>1276.8</v>
      </c>
      <c r="D108" s="20">
        <v>41.01</v>
      </c>
      <c r="E108" s="20">
        <v>73.150000000000006</v>
      </c>
      <c r="F108" s="20">
        <v>115.64</v>
      </c>
      <c r="G108" s="251">
        <f t="shared" si="4"/>
        <v>188.79000000000002</v>
      </c>
      <c r="H108" s="20">
        <v>260.26</v>
      </c>
      <c r="I108" s="20">
        <v>12.71</v>
      </c>
      <c r="J108" s="499">
        <f t="shared" si="9"/>
        <v>1779.57</v>
      </c>
      <c r="K108" s="20">
        <v>54.68</v>
      </c>
      <c r="L108" s="181">
        <f>SUM(J108:K108)</f>
        <v>1834.25</v>
      </c>
      <c r="M108" s="20">
        <v>43.42</v>
      </c>
      <c r="N108" s="20">
        <v>846.34</v>
      </c>
      <c r="O108" s="497">
        <f t="shared" si="6"/>
        <v>889.76</v>
      </c>
      <c r="P108" s="26">
        <f t="shared" si="7"/>
        <v>2724.01</v>
      </c>
    </row>
    <row r="109" spans="1:16" x14ac:dyDescent="0.25">
      <c r="A109" s="17" t="s">
        <v>35</v>
      </c>
      <c r="B109" s="17"/>
      <c r="C109" s="17">
        <v>0</v>
      </c>
      <c r="D109" s="17">
        <v>61.19</v>
      </c>
      <c r="E109" s="17">
        <v>83.47</v>
      </c>
      <c r="F109" s="17">
        <v>50.71</v>
      </c>
      <c r="G109" s="48">
        <f t="shared" si="4"/>
        <v>134.18</v>
      </c>
      <c r="H109" s="20">
        <v>260.26</v>
      </c>
      <c r="I109" s="17">
        <v>14.59</v>
      </c>
      <c r="J109" s="497">
        <f>C109+D109+G109+H109+I109</f>
        <v>470.21999999999997</v>
      </c>
      <c r="K109" s="17">
        <v>54.21</v>
      </c>
      <c r="L109" s="26">
        <f>SUM(J109:K109)</f>
        <v>524.42999999999995</v>
      </c>
      <c r="M109" s="17">
        <v>0</v>
      </c>
      <c r="N109" s="20">
        <v>846.34</v>
      </c>
      <c r="O109" s="497">
        <f t="shared" si="6"/>
        <v>846.34</v>
      </c>
      <c r="P109" s="26">
        <f t="shared" si="7"/>
        <v>1370.77</v>
      </c>
    </row>
    <row r="110" spans="1:16" ht="15.75" thickBot="1" x14ac:dyDescent="0.3">
      <c r="A110" s="199" t="s">
        <v>36</v>
      </c>
      <c r="B110" s="199"/>
      <c r="C110" s="199">
        <v>1276.8</v>
      </c>
      <c r="D110" s="199">
        <v>108.11</v>
      </c>
      <c r="E110" s="199">
        <v>138.32</v>
      </c>
      <c r="F110" s="199">
        <v>27.36</v>
      </c>
      <c r="G110" s="249">
        <f t="shared" si="4"/>
        <v>165.68</v>
      </c>
      <c r="H110" s="20">
        <v>260.26</v>
      </c>
      <c r="I110" s="199">
        <v>11.4</v>
      </c>
      <c r="J110" s="502">
        <f t="shared" si="9"/>
        <v>1822.25</v>
      </c>
      <c r="K110" s="199">
        <v>54.21</v>
      </c>
      <c r="L110" s="172">
        <f>SUM(J110:K110)</f>
        <v>1876.46</v>
      </c>
      <c r="M110" s="199">
        <v>102.6</v>
      </c>
      <c r="N110" s="20">
        <v>846.34</v>
      </c>
      <c r="O110" s="497">
        <f t="shared" si="6"/>
        <v>948.94</v>
      </c>
      <c r="P110" s="26">
        <f t="shared" si="7"/>
        <v>2825.4</v>
      </c>
    </row>
    <row r="111" spans="1:16" ht="15.75" thickBot="1" x14ac:dyDescent="0.3">
      <c r="A111" s="243"/>
      <c r="B111" s="241"/>
      <c r="C111" s="241"/>
      <c r="D111" s="241"/>
      <c r="E111" s="241"/>
      <c r="F111" s="241"/>
      <c r="G111" s="250"/>
      <c r="H111" s="241"/>
      <c r="I111" s="244"/>
      <c r="J111" s="501"/>
      <c r="K111" s="245"/>
      <c r="L111" s="245"/>
      <c r="M111" s="241"/>
      <c r="N111" s="241"/>
      <c r="O111" s="497"/>
      <c r="P111" s="408">
        <f>SUM(P108:P110)</f>
        <v>6920.18</v>
      </c>
    </row>
    <row r="112" spans="1:16" x14ac:dyDescent="0.25">
      <c r="A112" s="20" t="s">
        <v>34</v>
      </c>
      <c r="B112" s="20">
        <v>28</v>
      </c>
      <c r="C112" s="20">
        <v>845.6</v>
      </c>
      <c r="D112" s="20">
        <v>283.45</v>
      </c>
      <c r="E112" s="20">
        <v>485.98</v>
      </c>
      <c r="F112" s="20">
        <v>76.59</v>
      </c>
      <c r="G112" s="251">
        <f t="shared" si="4"/>
        <v>562.57000000000005</v>
      </c>
      <c r="H112" s="20">
        <v>780.78</v>
      </c>
      <c r="I112" s="242">
        <v>8.42</v>
      </c>
      <c r="J112" s="499">
        <f t="shared" si="9"/>
        <v>2480.8199999999997</v>
      </c>
      <c r="K112" s="20">
        <v>164.04</v>
      </c>
      <c r="L112" s="181">
        <f>SUM(J112:K112)</f>
        <v>2644.8599999999997</v>
      </c>
      <c r="M112" s="20">
        <v>28.69</v>
      </c>
      <c r="N112" s="20">
        <v>560.51</v>
      </c>
      <c r="O112" s="497">
        <f t="shared" si="6"/>
        <v>589.20000000000005</v>
      </c>
      <c r="P112" s="26">
        <f t="shared" si="7"/>
        <v>3234.0599999999995</v>
      </c>
    </row>
    <row r="113" spans="1:16" x14ac:dyDescent="0.25">
      <c r="A113" s="17" t="s">
        <v>35</v>
      </c>
      <c r="B113" s="17"/>
      <c r="C113" s="17">
        <v>0</v>
      </c>
      <c r="D113" s="17">
        <v>307.05</v>
      </c>
      <c r="E113" s="17">
        <v>478.78</v>
      </c>
      <c r="F113" s="17">
        <v>33.58</v>
      </c>
      <c r="G113" s="48">
        <f t="shared" si="4"/>
        <v>512.36</v>
      </c>
      <c r="H113" s="20">
        <v>780.78</v>
      </c>
      <c r="I113" s="248">
        <v>9.66</v>
      </c>
      <c r="J113" s="497">
        <f t="shared" si="9"/>
        <v>1609.8500000000001</v>
      </c>
      <c r="K113" s="17">
        <v>162.63</v>
      </c>
      <c r="L113" s="26">
        <f>SUM(J113:K113)</f>
        <v>1772.48</v>
      </c>
      <c r="M113" s="17">
        <v>0</v>
      </c>
      <c r="N113" s="20">
        <v>560.51</v>
      </c>
      <c r="O113" s="497">
        <f t="shared" si="6"/>
        <v>560.51</v>
      </c>
      <c r="P113" s="26">
        <f t="shared" si="7"/>
        <v>2332.9899999999998</v>
      </c>
    </row>
    <row r="114" spans="1:16" ht="15.75" thickBot="1" x14ac:dyDescent="0.3">
      <c r="A114" s="199" t="s">
        <v>36</v>
      </c>
      <c r="B114" s="199"/>
      <c r="C114" s="199">
        <v>845.6</v>
      </c>
      <c r="D114" s="199">
        <v>268.31</v>
      </c>
      <c r="E114" s="199">
        <v>480.41</v>
      </c>
      <c r="F114" s="199">
        <v>18.12</v>
      </c>
      <c r="G114" s="249">
        <f t="shared" si="4"/>
        <v>498.53000000000003</v>
      </c>
      <c r="H114" s="20">
        <v>780.78</v>
      </c>
      <c r="I114" s="247">
        <v>7.55</v>
      </c>
      <c r="J114" s="502">
        <f t="shared" si="9"/>
        <v>2400.7700000000004</v>
      </c>
      <c r="K114" s="199">
        <v>162.63</v>
      </c>
      <c r="L114" s="172">
        <f>SUM(J114:K114)</f>
        <v>2563.4000000000005</v>
      </c>
      <c r="M114" s="199">
        <v>67.95</v>
      </c>
      <c r="N114" s="20">
        <v>560.51</v>
      </c>
      <c r="O114" s="497">
        <f t="shared" si="6"/>
        <v>628.46</v>
      </c>
      <c r="P114" s="26">
        <f t="shared" si="7"/>
        <v>3191.8600000000006</v>
      </c>
    </row>
    <row r="115" spans="1:16" ht="15.75" thickBot="1" x14ac:dyDescent="0.3">
      <c r="A115" s="228"/>
      <c r="B115" s="237"/>
      <c r="C115" s="241"/>
      <c r="D115" s="241"/>
      <c r="E115" s="237"/>
      <c r="F115" s="237"/>
      <c r="G115" s="250"/>
      <c r="H115" s="241"/>
      <c r="I115" s="244"/>
      <c r="J115" s="501"/>
      <c r="K115" s="245"/>
      <c r="L115" s="245"/>
      <c r="M115" s="241"/>
      <c r="N115" s="241"/>
      <c r="O115" s="497"/>
      <c r="P115" s="408">
        <f>SUM(P112:P114)</f>
        <v>8758.91</v>
      </c>
    </row>
    <row r="116" spans="1:16" ht="15.75" thickBot="1" x14ac:dyDescent="0.3">
      <c r="A116" s="20" t="s">
        <v>34</v>
      </c>
      <c r="B116" s="20">
        <v>29</v>
      </c>
      <c r="C116" s="20">
        <v>1271.2</v>
      </c>
      <c r="D116" s="20">
        <v>0</v>
      </c>
      <c r="E116" s="20">
        <v>126.54</v>
      </c>
      <c r="F116" s="20">
        <v>115.13</v>
      </c>
      <c r="G116" s="251">
        <f t="shared" si="4"/>
        <v>241.67000000000002</v>
      </c>
      <c r="H116" s="20">
        <v>520.52</v>
      </c>
      <c r="I116" s="20">
        <v>12.66</v>
      </c>
      <c r="J116" s="506">
        <f>C116+D116+G116+H116+I116</f>
        <v>2046.0500000000002</v>
      </c>
      <c r="K116" s="20">
        <v>109.36</v>
      </c>
      <c r="L116" s="181">
        <f>SUM(J116:K116)</f>
        <v>2155.4100000000003</v>
      </c>
      <c r="M116" s="20">
        <v>43.13</v>
      </c>
      <c r="N116" s="20">
        <v>842.62</v>
      </c>
      <c r="O116" s="497">
        <f t="shared" si="6"/>
        <v>885.75</v>
      </c>
      <c r="P116" s="26">
        <f t="shared" si="7"/>
        <v>3041.1600000000003</v>
      </c>
    </row>
    <row r="117" spans="1:16" x14ac:dyDescent="0.25">
      <c r="A117" s="17" t="s">
        <v>35</v>
      </c>
      <c r="B117" s="17"/>
      <c r="C117" s="17">
        <v>0</v>
      </c>
      <c r="D117" s="17">
        <v>0</v>
      </c>
      <c r="E117" s="17">
        <v>165.59</v>
      </c>
      <c r="F117" s="17">
        <v>50.48</v>
      </c>
      <c r="G117" s="48">
        <f t="shared" si="4"/>
        <v>216.07</v>
      </c>
      <c r="H117" s="17">
        <v>520.52</v>
      </c>
      <c r="I117" s="17">
        <v>14.53</v>
      </c>
      <c r="J117" s="497">
        <f t="shared" si="9"/>
        <v>751.11999999999989</v>
      </c>
      <c r="K117" s="17">
        <v>108.42</v>
      </c>
      <c r="L117" s="26">
        <f>SUM(J117:K117)</f>
        <v>859.53999999999985</v>
      </c>
      <c r="M117" s="17">
        <v>0</v>
      </c>
      <c r="N117" s="20">
        <v>842.62</v>
      </c>
      <c r="O117" s="497">
        <f t="shared" si="6"/>
        <v>842.62</v>
      </c>
      <c r="P117" s="26">
        <f t="shared" si="7"/>
        <v>1702.1599999999999</v>
      </c>
    </row>
    <row r="118" spans="1:16" ht="15.75" thickBot="1" x14ac:dyDescent="0.3">
      <c r="A118" s="199" t="s">
        <v>36</v>
      </c>
      <c r="B118" s="199"/>
      <c r="C118" s="199">
        <v>1271.2</v>
      </c>
      <c r="D118" s="199">
        <v>378.16</v>
      </c>
      <c r="E118" s="199">
        <v>643.39</v>
      </c>
      <c r="F118" s="199">
        <v>27.24</v>
      </c>
      <c r="G118" s="249">
        <f t="shared" si="4"/>
        <v>670.63</v>
      </c>
      <c r="H118" s="199">
        <v>520.52</v>
      </c>
      <c r="I118" s="199">
        <v>11.35</v>
      </c>
      <c r="J118" s="502">
        <f t="shared" si="9"/>
        <v>2851.86</v>
      </c>
      <c r="K118" s="199">
        <v>108.42</v>
      </c>
      <c r="L118" s="172">
        <f>SUM(J118:K118)</f>
        <v>2960.28</v>
      </c>
      <c r="M118" s="199">
        <v>102.15</v>
      </c>
      <c r="N118" s="20">
        <v>842.62</v>
      </c>
      <c r="O118" s="497">
        <f t="shared" si="6"/>
        <v>944.77</v>
      </c>
      <c r="P118" s="26">
        <f t="shared" si="7"/>
        <v>3905.05</v>
      </c>
    </row>
    <row r="119" spans="1:16" ht="15.75" thickBot="1" x14ac:dyDescent="0.3">
      <c r="A119" s="243"/>
      <c r="B119" s="241"/>
      <c r="C119" s="241"/>
      <c r="D119" s="241"/>
      <c r="E119" s="241"/>
      <c r="F119" s="241"/>
      <c r="G119" s="250"/>
      <c r="H119" s="241"/>
      <c r="I119" s="244"/>
      <c r="J119" s="501"/>
      <c r="K119" s="245"/>
      <c r="L119" s="245"/>
      <c r="M119" s="241"/>
      <c r="N119" s="241"/>
      <c r="O119" s="497"/>
      <c r="P119" s="408">
        <f>SUM(P116:P118)</f>
        <v>8648.369999999999</v>
      </c>
    </row>
    <row r="120" spans="1:16" x14ac:dyDescent="0.25">
      <c r="A120" s="20" t="s">
        <v>34</v>
      </c>
      <c r="B120" s="20">
        <v>30</v>
      </c>
      <c r="C120" s="20">
        <v>1288</v>
      </c>
      <c r="D120" s="20">
        <v>105.68</v>
      </c>
      <c r="E120" s="20">
        <v>217.6</v>
      </c>
      <c r="F120" s="20">
        <v>116.66</v>
      </c>
      <c r="G120" s="251">
        <f t="shared" si="4"/>
        <v>334.26</v>
      </c>
      <c r="H120" s="20">
        <v>0</v>
      </c>
      <c r="I120" s="20">
        <v>12.82</v>
      </c>
      <c r="J120" s="499">
        <f t="shared" si="9"/>
        <v>1740.76</v>
      </c>
      <c r="K120" s="20">
        <v>109.36</v>
      </c>
      <c r="L120" s="181">
        <f>SUM(J120:K120)</f>
        <v>1850.12</v>
      </c>
      <c r="M120" s="20">
        <v>43.7</v>
      </c>
      <c r="N120" s="20">
        <v>853.76</v>
      </c>
      <c r="O120" s="497">
        <f t="shared" si="6"/>
        <v>897.46</v>
      </c>
      <c r="P120" s="26">
        <f t="shared" si="7"/>
        <v>2747.58</v>
      </c>
    </row>
    <row r="121" spans="1:16" x14ac:dyDescent="0.25">
      <c r="A121" s="17" t="s">
        <v>35</v>
      </c>
      <c r="B121" s="17"/>
      <c r="C121" s="17">
        <v>0</v>
      </c>
      <c r="D121" s="17">
        <v>100.46</v>
      </c>
      <c r="E121" s="17">
        <v>172.23</v>
      </c>
      <c r="F121" s="17">
        <v>51.15</v>
      </c>
      <c r="G121" s="48">
        <f t="shared" si="4"/>
        <v>223.38</v>
      </c>
      <c r="H121" s="17">
        <v>0</v>
      </c>
      <c r="I121" s="17">
        <v>14.72</v>
      </c>
      <c r="J121" s="497">
        <f t="shared" si="9"/>
        <v>338.56</v>
      </c>
      <c r="K121" s="17">
        <v>108.42</v>
      </c>
      <c r="L121" s="26">
        <f>SUM(J121:K121)</f>
        <v>446.98</v>
      </c>
      <c r="M121" s="17">
        <v>0</v>
      </c>
      <c r="N121" s="20">
        <v>853.76</v>
      </c>
      <c r="O121" s="497">
        <f t="shared" si="6"/>
        <v>853.76</v>
      </c>
      <c r="P121" s="26">
        <f t="shared" si="7"/>
        <v>1300.74</v>
      </c>
    </row>
    <row r="122" spans="1:16" ht="15.75" thickBot="1" x14ac:dyDescent="0.3">
      <c r="A122" s="247" t="s">
        <v>36</v>
      </c>
      <c r="B122" s="246"/>
      <c r="C122" s="247">
        <v>1288</v>
      </c>
      <c r="D122" s="247">
        <v>92.39</v>
      </c>
      <c r="E122" s="247">
        <v>166.06</v>
      </c>
      <c r="F122" s="247">
        <v>27.6</v>
      </c>
      <c r="G122" s="249">
        <f t="shared" si="4"/>
        <v>193.66</v>
      </c>
      <c r="H122" s="199">
        <v>0</v>
      </c>
      <c r="I122" s="247">
        <v>11.5</v>
      </c>
      <c r="J122" s="502">
        <f t="shared" si="9"/>
        <v>1585.5500000000002</v>
      </c>
      <c r="K122" s="247">
        <v>108.42</v>
      </c>
      <c r="L122" s="270">
        <f>SUM(J122:K122)</f>
        <v>1693.9700000000003</v>
      </c>
      <c r="M122" s="247">
        <v>103.5</v>
      </c>
      <c r="N122" s="20">
        <v>853.76</v>
      </c>
      <c r="O122" s="497">
        <f t="shared" si="6"/>
        <v>957.26</v>
      </c>
      <c r="P122" s="26">
        <f t="shared" si="7"/>
        <v>2651.2300000000005</v>
      </c>
    </row>
    <row r="123" spans="1:16" ht="15.75" thickBot="1" x14ac:dyDescent="0.3">
      <c r="A123" s="243"/>
      <c r="B123" s="241"/>
      <c r="C123" s="241"/>
      <c r="D123" s="241"/>
      <c r="E123" s="241"/>
      <c r="F123" s="241"/>
      <c r="G123" s="264"/>
      <c r="H123" s="256"/>
      <c r="I123" s="267"/>
      <c r="J123" s="501"/>
      <c r="K123" s="245"/>
      <c r="L123" s="245"/>
      <c r="M123" s="241"/>
      <c r="N123" s="241"/>
      <c r="O123" s="497"/>
      <c r="P123" s="408">
        <f>SUM(P120:P122)</f>
        <v>6699.55</v>
      </c>
    </row>
    <row r="124" spans="1:16" x14ac:dyDescent="0.25">
      <c r="A124" s="20" t="s">
        <v>34</v>
      </c>
      <c r="B124" s="20">
        <v>31</v>
      </c>
      <c r="C124" s="20">
        <v>856.8</v>
      </c>
      <c r="D124" s="20">
        <v>17.809999999999999</v>
      </c>
      <c r="E124" s="20">
        <v>70.31</v>
      </c>
      <c r="F124" s="20">
        <v>77.599999999999994</v>
      </c>
      <c r="G124" s="251">
        <f t="shared" si="4"/>
        <v>147.91</v>
      </c>
      <c r="H124" s="20">
        <v>260.26</v>
      </c>
      <c r="I124" s="20">
        <v>8.5299999999999994</v>
      </c>
      <c r="J124" s="499">
        <f t="shared" si="9"/>
        <v>1291.3099999999997</v>
      </c>
      <c r="K124" s="20">
        <v>54.68</v>
      </c>
      <c r="L124" s="181">
        <f>SUM(J124:K124)</f>
        <v>1345.9899999999998</v>
      </c>
      <c r="M124" s="20">
        <v>29.07</v>
      </c>
      <c r="N124" s="20">
        <v>567.94000000000005</v>
      </c>
      <c r="O124" s="497">
        <f t="shared" si="6"/>
        <v>597.0100000000001</v>
      </c>
      <c r="P124" s="26">
        <f t="shared" si="7"/>
        <v>1943</v>
      </c>
    </row>
    <row r="125" spans="1:16" x14ac:dyDescent="0.25">
      <c r="A125" s="17" t="s">
        <v>35</v>
      </c>
      <c r="B125" s="17"/>
      <c r="C125" s="17">
        <v>0</v>
      </c>
      <c r="D125" s="17">
        <v>66.06</v>
      </c>
      <c r="E125" s="17">
        <v>124.41</v>
      </c>
      <c r="F125" s="17">
        <v>34.03</v>
      </c>
      <c r="G125" s="48">
        <f t="shared" si="4"/>
        <v>158.44</v>
      </c>
      <c r="H125" s="17">
        <v>260.26</v>
      </c>
      <c r="I125" s="17">
        <v>9.7899999999999991</v>
      </c>
      <c r="J125" s="497">
        <f t="shared" si="9"/>
        <v>494.55</v>
      </c>
      <c r="K125" s="17">
        <v>54.21</v>
      </c>
      <c r="L125" s="26">
        <f>SUM(J125:K125)</f>
        <v>548.76</v>
      </c>
      <c r="M125" s="17">
        <v>0</v>
      </c>
      <c r="N125" s="20">
        <v>567.94000000000005</v>
      </c>
      <c r="O125" s="497">
        <f t="shared" si="6"/>
        <v>567.94000000000005</v>
      </c>
      <c r="P125" s="26">
        <f t="shared" si="7"/>
        <v>1116.7</v>
      </c>
    </row>
    <row r="126" spans="1:16" ht="15.75" thickBot="1" x14ac:dyDescent="0.3">
      <c r="A126" s="199" t="s">
        <v>36</v>
      </c>
      <c r="B126" s="199"/>
      <c r="C126" s="199">
        <v>856.8</v>
      </c>
      <c r="D126" s="199">
        <v>7.08</v>
      </c>
      <c r="E126" s="199">
        <v>178.47</v>
      </c>
      <c r="F126" s="199">
        <v>18.36</v>
      </c>
      <c r="G126" s="249">
        <f t="shared" si="4"/>
        <v>196.82999999999998</v>
      </c>
      <c r="H126" s="199">
        <v>520.52</v>
      </c>
      <c r="I126" s="199">
        <v>7.65</v>
      </c>
      <c r="J126" s="502">
        <f t="shared" si="9"/>
        <v>1588.88</v>
      </c>
      <c r="K126" s="199">
        <v>108.42</v>
      </c>
      <c r="L126" s="172">
        <f>SUM(J126:K126)</f>
        <v>1697.3000000000002</v>
      </c>
      <c r="M126" s="199">
        <v>68.849999999999994</v>
      </c>
      <c r="N126" s="20">
        <v>567.94000000000005</v>
      </c>
      <c r="O126" s="497">
        <f t="shared" si="6"/>
        <v>636.79000000000008</v>
      </c>
      <c r="P126" s="26">
        <f t="shared" si="7"/>
        <v>2334.09</v>
      </c>
    </row>
    <row r="127" spans="1:16" ht="15.75" thickBot="1" x14ac:dyDescent="0.3">
      <c r="A127" s="243"/>
      <c r="B127" s="241"/>
      <c r="C127" s="241"/>
      <c r="D127" s="241"/>
      <c r="E127" s="241"/>
      <c r="F127" s="241"/>
      <c r="G127" s="250"/>
      <c r="H127" s="241"/>
      <c r="I127" s="244"/>
      <c r="J127" s="501"/>
      <c r="K127" s="245"/>
      <c r="L127" s="245"/>
      <c r="M127" s="241"/>
      <c r="N127" s="241"/>
      <c r="O127" s="497"/>
      <c r="P127" s="408">
        <f>SUM(P124:P126)</f>
        <v>5393.79</v>
      </c>
    </row>
    <row r="128" spans="1:16" ht="15.75" thickBot="1" x14ac:dyDescent="0.3">
      <c r="A128" s="20" t="s">
        <v>34</v>
      </c>
      <c r="B128" s="20">
        <v>32</v>
      </c>
      <c r="C128" s="20">
        <v>1260</v>
      </c>
      <c r="D128" s="20">
        <v>328.86</v>
      </c>
      <c r="E128" s="20">
        <v>540</v>
      </c>
      <c r="F128" s="20">
        <v>114.12</v>
      </c>
      <c r="G128" s="251">
        <f t="shared" si="4"/>
        <v>654.12</v>
      </c>
      <c r="H128" s="269">
        <v>119.35</v>
      </c>
      <c r="I128" s="20">
        <v>12.54</v>
      </c>
      <c r="J128" s="499">
        <f t="shared" si="9"/>
        <v>2374.87</v>
      </c>
      <c r="K128" s="20">
        <v>109.36</v>
      </c>
      <c r="L128" s="181">
        <f>SUM(J128:K128)</f>
        <v>2484.23</v>
      </c>
      <c r="M128" s="20">
        <v>42.75</v>
      </c>
      <c r="N128" s="20">
        <v>835.2</v>
      </c>
      <c r="O128" s="497">
        <f t="shared" si="6"/>
        <v>877.95</v>
      </c>
      <c r="P128" s="26">
        <f t="shared" si="7"/>
        <v>3362.1800000000003</v>
      </c>
    </row>
    <row r="129" spans="1:16" x14ac:dyDescent="0.25">
      <c r="A129" s="17" t="s">
        <v>35</v>
      </c>
      <c r="B129" s="17"/>
      <c r="C129" s="17">
        <v>0</v>
      </c>
      <c r="D129" s="17">
        <v>341.33</v>
      </c>
      <c r="E129" s="17">
        <v>464.28</v>
      </c>
      <c r="F129" s="17">
        <v>50.04</v>
      </c>
      <c r="G129" s="48">
        <f t="shared" si="4"/>
        <v>514.31999999999994</v>
      </c>
      <c r="H129" s="17">
        <v>95.23</v>
      </c>
      <c r="I129" s="17">
        <v>14.4</v>
      </c>
      <c r="J129" s="497">
        <f t="shared" si="9"/>
        <v>965.27999999999986</v>
      </c>
      <c r="K129" s="17">
        <v>108.42</v>
      </c>
      <c r="L129" s="26">
        <f>SUM(J129:K129)</f>
        <v>1073.6999999999998</v>
      </c>
      <c r="M129" s="17">
        <v>0</v>
      </c>
      <c r="N129" s="20">
        <v>835.2</v>
      </c>
      <c r="O129" s="497">
        <f t="shared" si="6"/>
        <v>835.2</v>
      </c>
      <c r="P129" s="26">
        <f t="shared" si="7"/>
        <v>1908.8999999999999</v>
      </c>
    </row>
    <row r="130" spans="1:16" ht="15.75" thickBot="1" x14ac:dyDescent="0.3">
      <c r="A130" s="199" t="s">
        <v>36</v>
      </c>
      <c r="B130" s="199"/>
      <c r="C130" s="199">
        <v>1260</v>
      </c>
      <c r="D130" s="199">
        <v>308.14999999999998</v>
      </c>
      <c r="E130" s="199">
        <v>449.26</v>
      </c>
      <c r="F130" s="199">
        <v>27</v>
      </c>
      <c r="G130" s="249">
        <f t="shared" si="4"/>
        <v>476.26</v>
      </c>
      <c r="H130" s="199">
        <v>72.08</v>
      </c>
      <c r="I130" s="199">
        <v>11.25</v>
      </c>
      <c r="J130" s="502">
        <f t="shared" si="9"/>
        <v>2127.7400000000002</v>
      </c>
      <c r="K130" s="199">
        <v>108.42</v>
      </c>
      <c r="L130" s="172">
        <f>SUM(J130:K130)</f>
        <v>2236.1600000000003</v>
      </c>
      <c r="M130" s="199">
        <v>101.25</v>
      </c>
      <c r="N130" s="20">
        <v>835.2</v>
      </c>
      <c r="O130" s="497">
        <f t="shared" si="6"/>
        <v>936.45</v>
      </c>
      <c r="P130" s="26">
        <f t="shared" si="7"/>
        <v>3172.6100000000006</v>
      </c>
    </row>
    <row r="131" spans="1:16" ht="15.75" thickBot="1" x14ac:dyDescent="0.3">
      <c r="A131" s="243"/>
      <c r="B131" s="241"/>
      <c r="C131" s="241"/>
      <c r="D131" s="241"/>
      <c r="E131" s="241"/>
      <c r="F131" s="241"/>
      <c r="G131" s="250"/>
      <c r="H131" s="241"/>
      <c r="I131" s="244"/>
      <c r="J131" s="501"/>
      <c r="K131" s="245"/>
      <c r="L131" s="245"/>
      <c r="M131" s="241"/>
      <c r="N131" s="241"/>
      <c r="O131" s="497"/>
      <c r="P131" s="408">
        <f>SUM(P128:P130)</f>
        <v>8443.69</v>
      </c>
    </row>
    <row r="132" spans="1:16" x14ac:dyDescent="0.25">
      <c r="A132" s="20" t="s">
        <v>34</v>
      </c>
      <c r="B132" s="20">
        <v>33</v>
      </c>
      <c r="C132" s="20">
        <v>1268.4000000000001</v>
      </c>
      <c r="D132" s="20">
        <v>116.81</v>
      </c>
      <c r="E132" s="20">
        <v>205.82</v>
      </c>
      <c r="F132" s="20">
        <v>114.88</v>
      </c>
      <c r="G132" s="251">
        <f t="shared" si="4"/>
        <v>320.7</v>
      </c>
      <c r="H132" s="20">
        <v>238.52</v>
      </c>
      <c r="I132" s="20">
        <v>12.63</v>
      </c>
      <c r="J132" s="499">
        <f t="shared" si="9"/>
        <v>1957.0600000000002</v>
      </c>
      <c r="K132" s="20">
        <v>109.36</v>
      </c>
      <c r="L132" s="181">
        <f>SUM(J132:K132)</f>
        <v>2066.42</v>
      </c>
      <c r="M132" s="20">
        <v>43.04</v>
      </c>
      <c r="N132" s="20">
        <v>840.77</v>
      </c>
      <c r="O132" s="497">
        <f t="shared" si="6"/>
        <v>883.81</v>
      </c>
      <c r="P132" s="26">
        <f t="shared" si="7"/>
        <v>2950.23</v>
      </c>
    </row>
    <row r="133" spans="1:16" x14ac:dyDescent="0.25">
      <c r="A133" s="17" t="s">
        <v>35</v>
      </c>
      <c r="B133" s="17"/>
      <c r="C133" s="17">
        <v>0</v>
      </c>
      <c r="D133" s="17">
        <v>130.62</v>
      </c>
      <c r="E133" s="17">
        <v>192.23</v>
      </c>
      <c r="F133" s="17">
        <v>50.37</v>
      </c>
      <c r="G133" s="48">
        <f t="shared" ref="G133:G196" si="10">E133+F133</f>
        <v>242.6</v>
      </c>
      <c r="H133" s="17">
        <v>131.06</v>
      </c>
      <c r="I133" s="17">
        <v>14.5</v>
      </c>
      <c r="J133" s="499">
        <f>C133+D133+G133+H133+I133</f>
        <v>518.78</v>
      </c>
      <c r="K133" s="17">
        <v>108.42</v>
      </c>
      <c r="L133" s="26">
        <f>SUM(J133:K133)</f>
        <v>627.19999999999993</v>
      </c>
      <c r="M133" s="17">
        <v>0</v>
      </c>
      <c r="N133" s="20">
        <v>840.77</v>
      </c>
      <c r="O133" s="497">
        <f t="shared" ref="O133:O196" si="11">M133+N133</f>
        <v>840.77</v>
      </c>
      <c r="P133" s="26">
        <f t="shared" ref="P133:P196" si="12">L133+O133</f>
        <v>1467.9699999999998</v>
      </c>
    </row>
    <row r="134" spans="1:16" ht="15.75" thickBot="1" x14ac:dyDescent="0.3">
      <c r="A134" s="199" t="s">
        <v>36</v>
      </c>
      <c r="B134" s="199"/>
      <c r="C134" s="199">
        <v>1268.4000000000001</v>
      </c>
      <c r="D134" s="199">
        <v>138.97</v>
      </c>
      <c r="E134" s="199">
        <v>218.82</v>
      </c>
      <c r="F134" s="199">
        <v>27.18</v>
      </c>
      <c r="G134" s="249">
        <f t="shared" si="10"/>
        <v>246</v>
      </c>
      <c r="H134" s="199">
        <v>184.35</v>
      </c>
      <c r="I134" s="199">
        <v>11.33</v>
      </c>
      <c r="J134" s="502">
        <f t="shared" si="9"/>
        <v>1849.05</v>
      </c>
      <c r="K134" s="199">
        <v>108.42</v>
      </c>
      <c r="L134" s="172">
        <f>SUM(J134:K134)</f>
        <v>1957.47</v>
      </c>
      <c r="M134" s="199">
        <v>101.93</v>
      </c>
      <c r="N134" s="240">
        <v>840.77</v>
      </c>
      <c r="O134" s="497">
        <f t="shared" si="11"/>
        <v>942.7</v>
      </c>
      <c r="P134" s="26">
        <f t="shared" si="12"/>
        <v>2900.17</v>
      </c>
    </row>
    <row r="135" spans="1:16" ht="15.75" thickBot="1" x14ac:dyDescent="0.3">
      <c r="A135" s="243"/>
      <c r="B135" s="241"/>
      <c r="C135" s="241"/>
      <c r="D135" s="241"/>
      <c r="E135" s="241"/>
      <c r="F135" s="241"/>
      <c r="G135" s="250"/>
      <c r="H135" s="241"/>
      <c r="I135" s="244"/>
      <c r="J135" s="501"/>
      <c r="K135" s="245"/>
      <c r="L135" s="267"/>
      <c r="M135" s="244"/>
      <c r="N135" s="256"/>
      <c r="O135" s="497"/>
      <c r="P135" s="408">
        <f>SUM(P132:P134)</f>
        <v>7318.37</v>
      </c>
    </row>
    <row r="136" spans="1:16" x14ac:dyDescent="0.25">
      <c r="A136" s="20" t="s">
        <v>34</v>
      </c>
      <c r="B136" s="20">
        <v>34</v>
      </c>
      <c r="C136" s="20">
        <v>842.8</v>
      </c>
      <c r="D136" s="20">
        <v>23.2</v>
      </c>
      <c r="E136" s="20">
        <v>164.01</v>
      </c>
      <c r="F136" s="20">
        <v>76.33</v>
      </c>
      <c r="G136" s="251">
        <f t="shared" si="10"/>
        <v>240.33999999999997</v>
      </c>
      <c r="H136" s="20">
        <v>49.8</v>
      </c>
      <c r="I136" s="20">
        <v>8.39</v>
      </c>
      <c r="J136" s="499">
        <f t="shared" si="9"/>
        <v>1164.53</v>
      </c>
      <c r="K136" s="20">
        <v>109.36</v>
      </c>
      <c r="L136" s="181">
        <f>SUM(J136:K136)</f>
        <v>1273.8899999999999</v>
      </c>
      <c r="M136" s="20">
        <v>28.6</v>
      </c>
      <c r="N136" s="20">
        <v>558.66</v>
      </c>
      <c r="O136" s="497">
        <f t="shared" si="11"/>
        <v>587.26</v>
      </c>
      <c r="P136" s="26">
        <f t="shared" si="12"/>
        <v>1861.1499999999999</v>
      </c>
    </row>
    <row r="137" spans="1:16" x14ac:dyDescent="0.25">
      <c r="A137" s="17" t="s">
        <v>35</v>
      </c>
      <c r="B137" s="17"/>
      <c r="C137" s="17">
        <v>0</v>
      </c>
      <c r="D137" s="17">
        <v>27.26</v>
      </c>
      <c r="E137" s="17">
        <v>175.07</v>
      </c>
      <c r="F137" s="17">
        <v>33.47</v>
      </c>
      <c r="G137" s="48">
        <f t="shared" si="10"/>
        <v>208.54</v>
      </c>
      <c r="H137" s="17">
        <v>73.39</v>
      </c>
      <c r="I137" s="17">
        <v>9.6300000000000008</v>
      </c>
      <c r="J137" s="497">
        <f t="shared" si="9"/>
        <v>318.82</v>
      </c>
      <c r="K137" s="17">
        <v>108.42</v>
      </c>
      <c r="L137" s="26">
        <f>SUM(J137:K137)</f>
        <v>427.24</v>
      </c>
      <c r="M137" s="17">
        <v>0</v>
      </c>
      <c r="N137" s="20">
        <v>558.66</v>
      </c>
      <c r="O137" s="497">
        <f t="shared" si="11"/>
        <v>558.66</v>
      </c>
      <c r="P137" s="26">
        <f t="shared" si="12"/>
        <v>985.9</v>
      </c>
    </row>
    <row r="138" spans="1:16" ht="15.75" thickBot="1" x14ac:dyDescent="0.3">
      <c r="A138" s="199" t="s">
        <v>36</v>
      </c>
      <c r="B138" s="199"/>
      <c r="C138" s="199">
        <v>842.8</v>
      </c>
      <c r="D138" s="199">
        <v>49.3</v>
      </c>
      <c r="E138" s="199">
        <v>225.26</v>
      </c>
      <c r="F138" s="199">
        <v>18.059999999999999</v>
      </c>
      <c r="G138" s="249">
        <f t="shared" si="10"/>
        <v>243.32</v>
      </c>
      <c r="H138" s="199">
        <v>77.760000000000005</v>
      </c>
      <c r="I138" s="199">
        <v>7.53</v>
      </c>
      <c r="J138" s="502">
        <f t="shared" si="9"/>
        <v>1220.7099999999998</v>
      </c>
      <c r="K138" s="199">
        <v>108.42</v>
      </c>
      <c r="L138" s="172">
        <f>SUM(J138:K138)</f>
        <v>1329.1299999999999</v>
      </c>
      <c r="M138" s="199">
        <v>67.73</v>
      </c>
      <c r="N138" s="199">
        <v>558.66</v>
      </c>
      <c r="O138" s="497">
        <f t="shared" si="11"/>
        <v>626.39</v>
      </c>
      <c r="P138" s="26">
        <f t="shared" si="12"/>
        <v>1955.52</v>
      </c>
    </row>
    <row r="139" spans="1:16" ht="15.75" thickBot="1" x14ac:dyDescent="0.3">
      <c r="A139" s="243"/>
      <c r="B139" s="241"/>
      <c r="C139" s="241"/>
      <c r="D139" s="241"/>
      <c r="E139" s="241"/>
      <c r="F139" s="241"/>
      <c r="G139" s="250"/>
      <c r="H139" s="241"/>
      <c r="I139" s="244"/>
      <c r="J139" s="501"/>
      <c r="K139" s="245"/>
      <c r="L139" s="245"/>
      <c r="M139" s="241"/>
      <c r="N139" s="241"/>
      <c r="O139" s="497"/>
      <c r="P139" s="408">
        <f>SUM(P136:P138)</f>
        <v>4802.57</v>
      </c>
    </row>
    <row r="140" spans="1:16" x14ac:dyDescent="0.25">
      <c r="A140" s="20" t="s">
        <v>34</v>
      </c>
      <c r="B140" s="20">
        <v>35</v>
      </c>
      <c r="C140" s="20">
        <v>1265.5999999999999</v>
      </c>
      <c r="D140" s="20">
        <v>264.13</v>
      </c>
      <c r="E140" s="20">
        <v>479.26</v>
      </c>
      <c r="F140" s="20">
        <v>114.63</v>
      </c>
      <c r="G140" s="251">
        <f t="shared" si="10"/>
        <v>593.89</v>
      </c>
      <c r="H140" s="20">
        <v>0</v>
      </c>
      <c r="I140" s="20">
        <v>12.6</v>
      </c>
      <c r="J140" s="499">
        <f t="shared" si="9"/>
        <v>2136.2199999999998</v>
      </c>
      <c r="K140" s="20">
        <v>218.72</v>
      </c>
      <c r="L140" s="181">
        <f>SUM(J140:K140)</f>
        <v>2354.9399999999996</v>
      </c>
      <c r="M140" s="20">
        <v>42.94</v>
      </c>
      <c r="N140" s="20">
        <v>838.91</v>
      </c>
      <c r="O140" s="497">
        <f t="shared" si="11"/>
        <v>881.84999999999991</v>
      </c>
      <c r="P140" s="26">
        <f t="shared" si="12"/>
        <v>3236.7899999999995</v>
      </c>
    </row>
    <row r="141" spans="1:16" x14ac:dyDescent="0.25">
      <c r="A141" s="17" t="s">
        <v>35</v>
      </c>
      <c r="B141" s="17"/>
      <c r="C141" s="17">
        <v>0</v>
      </c>
      <c r="D141" s="17">
        <v>267.5</v>
      </c>
      <c r="E141" s="17">
        <v>481.55</v>
      </c>
      <c r="F141" s="17">
        <v>50.26</v>
      </c>
      <c r="G141" s="48">
        <f t="shared" si="10"/>
        <v>531.81000000000006</v>
      </c>
      <c r="H141" s="20">
        <v>0</v>
      </c>
      <c r="I141" s="17">
        <v>14.46</v>
      </c>
      <c r="J141" s="497">
        <f t="shared" si="9"/>
        <v>813.7700000000001</v>
      </c>
      <c r="K141" s="17">
        <v>216.84</v>
      </c>
      <c r="L141" s="26">
        <f>SUM(J141:K141)</f>
        <v>1030.6100000000001</v>
      </c>
      <c r="M141" s="17">
        <v>0</v>
      </c>
      <c r="N141" s="20">
        <v>838.91</v>
      </c>
      <c r="O141" s="497">
        <f t="shared" si="11"/>
        <v>838.91</v>
      </c>
      <c r="P141" s="26">
        <f t="shared" si="12"/>
        <v>1869.52</v>
      </c>
    </row>
    <row r="142" spans="1:16" ht="15.75" thickBot="1" x14ac:dyDescent="0.3">
      <c r="A142" s="199" t="s">
        <v>36</v>
      </c>
      <c r="B142" s="199"/>
      <c r="C142" s="199">
        <v>1265.5999999999999</v>
      </c>
      <c r="D142" s="199">
        <v>248.88</v>
      </c>
      <c r="E142" s="199">
        <v>423.73</v>
      </c>
      <c r="F142" s="199">
        <v>27.12</v>
      </c>
      <c r="G142" s="249">
        <f t="shared" si="10"/>
        <v>450.85</v>
      </c>
      <c r="H142" s="20">
        <v>0</v>
      </c>
      <c r="I142" s="199">
        <v>11.3</v>
      </c>
      <c r="J142" s="502">
        <f t="shared" si="9"/>
        <v>1976.6299999999999</v>
      </c>
      <c r="K142" s="199">
        <v>216.84</v>
      </c>
      <c r="L142" s="172">
        <f>SUM(J142:K142)</f>
        <v>2193.4699999999998</v>
      </c>
      <c r="M142" s="199">
        <v>101.7</v>
      </c>
      <c r="N142" s="20">
        <v>838.91</v>
      </c>
      <c r="O142" s="497">
        <f t="shared" si="11"/>
        <v>940.61</v>
      </c>
      <c r="P142" s="26">
        <f t="shared" si="12"/>
        <v>3134.08</v>
      </c>
    </row>
    <row r="143" spans="1:16" ht="15.75" thickBot="1" x14ac:dyDescent="0.3">
      <c r="A143" s="243"/>
      <c r="B143" s="241"/>
      <c r="C143" s="241"/>
      <c r="D143" s="241"/>
      <c r="E143" s="241"/>
      <c r="F143" s="241"/>
      <c r="G143" s="250"/>
      <c r="H143" s="241"/>
      <c r="I143" s="244"/>
      <c r="J143" s="501"/>
      <c r="K143" s="245"/>
      <c r="L143" s="245"/>
      <c r="M143" s="241"/>
      <c r="N143" s="241"/>
      <c r="O143" s="497"/>
      <c r="P143" s="408">
        <f>SUM(P140:P142)</f>
        <v>8240.39</v>
      </c>
    </row>
    <row r="144" spans="1:16" x14ac:dyDescent="0.25">
      <c r="A144" s="20" t="s">
        <v>34</v>
      </c>
      <c r="B144" s="20">
        <v>36</v>
      </c>
      <c r="C144" s="20">
        <v>1201.2</v>
      </c>
      <c r="D144" s="20">
        <v>155.32</v>
      </c>
      <c r="E144" s="20">
        <v>266.83999999999997</v>
      </c>
      <c r="F144" s="20">
        <v>108.79</v>
      </c>
      <c r="G144" s="251">
        <f t="shared" si="10"/>
        <v>375.63</v>
      </c>
      <c r="H144" s="20">
        <v>0</v>
      </c>
      <c r="I144" s="20">
        <v>11.96</v>
      </c>
      <c r="J144" s="499">
        <f t="shared" si="9"/>
        <v>1744.1100000000001</v>
      </c>
      <c r="K144" s="20">
        <v>109.36</v>
      </c>
      <c r="L144" s="181">
        <f>SUM(J144:K144)</f>
        <v>1853.47</v>
      </c>
      <c r="M144" s="20">
        <v>40.76</v>
      </c>
      <c r="N144" s="20">
        <v>796.22</v>
      </c>
      <c r="O144" s="497">
        <f t="shared" si="11"/>
        <v>836.98</v>
      </c>
      <c r="P144" s="26">
        <f t="shared" si="12"/>
        <v>2690.45</v>
      </c>
    </row>
    <row r="145" spans="1:16" x14ac:dyDescent="0.25">
      <c r="A145" s="17" t="s">
        <v>35</v>
      </c>
      <c r="B145" s="17"/>
      <c r="C145" s="17">
        <v>0</v>
      </c>
      <c r="D145" s="17">
        <v>163.1</v>
      </c>
      <c r="E145" s="17">
        <v>286.8</v>
      </c>
      <c r="F145" s="17">
        <v>47.7</v>
      </c>
      <c r="G145" s="48">
        <f t="shared" si="10"/>
        <v>334.5</v>
      </c>
      <c r="H145" s="17">
        <v>0</v>
      </c>
      <c r="I145" s="17">
        <v>13.73</v>
      </c>
      <c r="J145" s="497">
        <f t="shared" si="9"/>
        <v>511.33000000000004</v>
      </c>
      <c r="K145" s="17">
        <v>108.42</v>
      </c>
      <c r="L145" s="26">
        <f>SUM(J145:K145)</f>
        <v>619.75</v>
      </c>
      <c r="M145" s="17">
        <v>0</v>
      </c>
      <c r="N145" s="20">
        <v>796.22</v>
      </c>
      <c r="O145" s="497">
        <f t="shared" si="11"/>
        <v>796.22</v>
      </c>
      <c r="P145" s="26">
        <f t="shared" si="12"/>
        <v>1415.97</v>
      </c>
    </row>
    <row r="146" spans="1:16" ht="15.75" thickBot="1" x14ac:dyDescent="0.3">
      <c r="A146" s="199" t="s">
        <v>36</v>
      </c>
      <c r="B146" s="199"/>
      <c r="C146" s="199">
        <v>1201.2</v>
      </c>
      <c r="D146" s="199">
        <v>185.37</v>
      </c>
      <c r="E146" s="199">
        <v>363.66</v>
      </c>
      <c r="F146" s="199">
        <v>25.74</v>
      </c>
      <c r="G146" s="249">
        <f t="shared" si="10"/>
        <v>389.40000000000003</v>
      </c>
      <c r="H146" s="199">
        <v>0</v>
      </c>
      <c r="I146" s="199">
        <v>10.73</v>
      </c>
      <c r="J146" s="502">
        <f t="shared" si="9"/>
        <v>1786.7000000000003</v>
      </c>
      <c r="K146" s="199">
        <v>108.42</v>
      </c>
      <c r="L146" s="172">
        <f>SUM(J146:K146)</f>
        <v>1895.1200000000003</v>
      </c>
      <c r="M146" s="199">
        <v>96.53</v>
      </c>
      <c r="N146" s="20">
        <v>796.22</v>
      </c>
      <c r="O146" s="497">
        <f t="shared" si="11"/>
        <v>892.75</v>
      </c>
      <c r="P146" s="26">
        <f t="shared" si="12"/>
        <v>2787.8700000000003</v>
      </c>
    </row>
    <row r="147" spans="1:16" ht="15.75" thickBot="1" x14ac:dyDescent="0.3">
      <c r="A147" s="243"/>
      <c r="B147" s="241"/>
      <c r="C147" s="241"/>
      <c r="D147" s="241"/>
      <c r="E147" s="241"/>
      <c r="F147" s="241"/>
      <c r="G147" s="250"/>
      <c r="H147" s="241"/>
      <c r="I147" s="244"/>
      <c r="J147" s="501"/>
      <c r="K147" s="245"/>
      <c r="L147" s="245"/>
      <c r="M147" s="241"/>
      <c r="N147" s="241"/>
      <c r="O147" s="497"/>
      <c r="P147" s="408">
        <f>SUM(P144:P146)</f>
        <v>6894.2900000000009</v>
      </c>
    </row>
    <row r="148" spans="1:16" x14ac:dyDescent="0.25">
      <c r="A148" s="20" t="s">
        <v>34</v>
      </c>
      <c r="B148" s="20">
        <v>37</v>
      </c>
      <c r="C148" s="20">
        <v>842.8</v>
      </c>
      <c r="D148" s="20">
        <v>75.98</v>
      </c>
      <c r="E148" s="20">
        <v>864.74</v>
      </c>
      <c r="F148" s="20">
        <v>76.33</v>
      </c>
      <c r="G148" s="251">
        <f t="shared" si="10"/>
        <v>941.07</v>
      </c>
      <c r="H148" s="20">
        <v>780.78</v>
      </c>
      <c r="I148" s="20">
        <v>8.39</v>
      </c>
      <c r="J148" s="499">
        <f t="shared" si="9"/>
        <v>2649.02</v>
      </c>
      <c r="K148" s="20">
        <v>164.04</v>
      </c>
      <c r="L148" s="181">
        <f>SUM(J148:K148)</f>
        <v>2813.06</v>
      </c>
      <c r="M148" s="20">
        <v>28.6</v>
      </c>
      <c r="N148" s="20">
        <v>558.66</v>
      </c>
      <c r="O148" s="497">
        <f t="shared" si="11"/>
        <v>587.26</v>
      </c>
      <c r="P148" s="26">
        <f t="shared" si="12"/>
        <v>3400.3199999999997</v>
      </c>
    </row>
    <row r="149" spans="1:16" x14ac:dyDescent="0.25">
      <c r="A149" s="17" t="s">
        <v>35</v>
      </c>
      <c r="B149" s="17"/>
      <c r="C149" s="17">
        <v>0</v>
      </c>
      <c r="D149" s="17">
        <v>210.71</v>
      </c>
      <c r="E149" s="17">
        <v>275.26</v>
      </c>
      <c r="F149" s="17">
        <v>33.47</v>
      </c>
      <c r="G149" s="48">
        <f t="shared" si="10"/>
        <v>308.73</v>
      </c>
      <c r="H149" s="20">
        <v>780.78</v>
      </c>
      <c r="I149" s="17">
        <v>9.6300000000000008</v>
      </c>
      <c r="J149" s="497">
        <f t="shared" ref="J149:J208" si="13">C149+D149+G149+H149+I149</f>
        <v>1309.8500000000001</v>
      </c>
      <c r="K149" s="17">
        <v>162.63</v>
      </c>
      <c r="L149" s="26">
        <f>SUM(J149:K149)</f>
        <v>1472.48</v>
      </c>
      <c r="M149" s="17">
        <v>0</v>
      </c>
      <c r="N149" s="20">
        <v>558.66</v>
      </c>
      <c r="O149" s="497">
        <f t="shared" si="11"/>
        <v>558.66</v>
      </c>
      <c r="P149" s="26">
        <f t="shared" si="12"/>
        <v>2031.1399999999999</v>
      </c>
    </row>
    <row r="150" spans="1:16" ht="15.75" thickBot="1" x14ac:dyDescent="0.3">
      <c r="A150" s="199" t="s">
        <v>36</v>
      </c>
      <c r="B150" s="199"/>
      <c r="C150" s="199">
        <v>842.8</v>
      </c>
      <c r="D150" s="199">
        <v>237.28</v>
      </c>
      <c r="E150" s="199">
        <v>362.56</v>
      </c>
      <c r="F150" s="199">
        <v>18.059999999999999</v>
      </c>
      <c r="G150" s="249">
        <f t="shared" si="10"/>
        <v>380.62</v>
      </c>
      <c r="H150" s="20">
        <v>780.78</v>
      </c>
      <c r="I150" s="199">
        <v>7.53</v>
      </c>
      <c r="J150" s="502">
        <f t="shared" si="13"/>
        <v>2249.0099999999998</v>
      </c>
      <c r="K150" s="199">
        <v>162.63</v>
      </c>
      <c r="L150" s="172">
        <f>SUM(J150:K150)</f>
        <v>2411.64</v>
      </c>
      <c r="M150" s="199">
        <v>67.73</v>
      </c>
      <c r="N150" s="20">
        <v>558.66</v>
      </c>
      <c r="O150" s="497">
        <f t="shared" si="11"/>
        <v>626.39</v>
      </c>
      <c r="P150" s="26">
        <f t="shared" si="12"/>
        <v>3038.0299999999997</v>
      </c>
    </row>
    <row r="151" spans="1:16" ht="15.75" thickBot="1" x14ac:dyDescent="0.3">
      <c r="A151" s="243"/>
      <c r="B151" s="241"/>
      <c r="C151" s="241"/>
      <c r="D151" s="241"/>
      <c r="E151" s="241"/>
      <c r="F151" s="241"/>
      <c r="G151" s="250"/>
      <c r="H151" s="241"/>
      <c r="I151" s="244"/>
      <c r="J151" s="501"/>
      <c r="K151" s="245"/>
      <c r="L151" s="245"/>
      <c r="M151" s="241"/>
      <c r="N151" s="241"/>
      <c r="O151" s="497"/>
      <c r="P151" s="408">
        <f>SUM(P148:P150)</f>
        <v>8469.489999999998</v>
      </c>
    </row>
    <row r="152" spans="1:16" x14ac:dyDescent="0.25">
      <c r="A152" s="20" t="s">
        <v>34</v>
      </c>
      <c r="B152" s="20">
        <v>38</v>
      </c>
      <c r="C152" s="20">
        <v>1274</v>
      </c>
      <c r="D152" s="20">
        <v>259.02999999999997</v>
      </c>
      <c r="E152" s="20">
        <v>462.66</v>
      </c>
      <c r="F152" s="20">
        <v>115.39</v>
      </c>
      <c r="G152" s="251">
        <f t="shared" si="10"/>
        <v>578.05000000000007</v>
      </c>
      <c r="H152" s="20">
        <v>0</v>
      </c>
      <c r="I152" s="20">
        <v>12.68</v>
      </c>
      <c r="J152" s="499">
        <f t="shared" si="13"/>
        <v>2123.7599999999998</v>
      </c>
      <c r="K152" s="20">
        <v>164.04</v>
      </c>
      <c r="L152" s="181">
        <f>SUM(J152:K152)</f>
        <v>2287.7999999999997</v>
      </c>
      <c r="M152" s="20">
        <v>43.23</v>
      </c>
      <c r="N152" s="20">
        <v>844.48</v>
      </c>
      <c r="O152" s="497">
        <f t="shared" si="11"/>
        <v>887.71</v>
      </c>
      <c r="P152" s="26">
        <f t="shared" si="12"/>
        <v>3175.5099999999998</v>
      </c>
    </row>
    <row r="153" spans="1:16" x14ac:dyDescent="0.25">
      <c r="A153" s="17" t="s">
        <v>35</v>
      </c>
      <c r="B153" s="17"/>
      <c r="C153" s="17">
        <v>0</v>
      </c>
      <c r="D153" s="17">
        <v>326.25</v>
      </c>
      <c r="E153" s="17">
        <v>483.49</v>
      </c>
      <c r="F153" s="17">
        <v>50.6</v>
      </c>
      <c r="G153" s="48">
        <f t="shared" si="10"/>
        <v>534.09</v>
      </c>
      <c r="H153" s="17">
        <v>0</v>
      </c>
      <c r="I153" s="17">
        <v>14.56</v>
      </c>
      <c r="J153" s="497">
        <f t="shared" si="13"/>
        <v>874.9</v>
      </c>
      <c r="K153" s="17">
        <v>162.63</v>
      </c>
      <c r="L153" s="26">
        <f>SUM(J153:K153)</f>
        <v>1037.53</v>
      </c>
      <c r="M153" s="17">
        <v>0</v>
      </c>
      <c r="N153" s="20">
        <v>844.48</v>
      </c>
      <c r="O153" s="497">
        <f t="shared" si="11"/>
        <v>844.48</v>
      </c>
      <c r="P153" s="26">
        <f t="shared" si="12"/>
        <v>1882.01</v>
      </c>
    </row>
    <row r="154" spans="1:16" ht="15.75" thickBot="1" x14ac:dyDescent="0.3">
      <c r="A154" s="247" t="s">
        <v>36</v>
      </c>
      <c r="B154" s="247"/>
      <c r="C154" s="247">
        <v>1274</v>
      </c>
      <c r="D154" s="247">
        <v>398.87</v>
      </c>
      <c r="E154" s="247">
        <v>594.62</v>
      </c>
      <c r="F154" s="247">
        <v>27.3</v>
      </c>
      <c r="G154" s="249">
        <f t="shared" si="10"/>
        <v>621.91999999999996</v>
      </c>
      <c r="H154" s="247">
        <v>0</v>
      </c>
      <c r="I154" s="247">
        <v>11.38</v>
      </c>
      <c r="J154" s="502">
        <f t="shared" si="13"/>
        <v>2306.17</v>
      </c>
      <c r="K154" s="247">
        <v>162.63</v>
      </c>
      <c r="L154" s="270">
        <f>SUM(J154:K154)</f>
        <v>2468.8000000000002</v>
      </c>
      <c r="M154" s="247">
        <v>102.38</v>
      </c>
      <c r="N154" s="20">
        <v>844.48</v>
      </c>
      <c r="O154" s="497">
        <f t="shared" si="11"/>
        <v>946.86</v>
      </c>
      <c r="P154" s="26">
        <f t="shared" si="12"/>
        <v>3415.6600000000003</v>
      </c>
    </row>
    <row r="155" spans="1:16" ht="15.75" thickBot="1" x14ac:dyDescent="0.3">
      <c r="A155" s="243"/>
      <c r="B155" s="241"/>
      <c r="C155" s="241"/>
      <c r="D155" s="241"/>
      <c r="E155" s="241"/>
      <c r="F155" s="241"/>
      <c r="G155" s="250"/>
      <c r="H155" s="241"/>
      <c r="I155" s="244"/>
      <c r="J155" s="501"/>
      <c r="K155" s="245"/>
      <c r="L155" s="245"/>
      <c r="M155" s="241"/>
      <c r="N155" s="241"/>
      <c r="O155" s="497"/>
      <c r="P155" s="408">
        <f>SUM(P152:P154)</f>
        <v>8473.18</v>
      </c>
    </row>
    <row r="156" spans="1:16" x14ac:dyDescent="0.25">
      <c r="A156" s="20" t="s">
        <v>34</v>
      </c>
      <c r="B156" s="20">
        <v>39</v>
      </c>
      <c r="C156" s="20">
        <v>1262.8</v>
      </c>
      <c r="D156" s="20">
        <v>269.29000000000002</v>
      </c>
      <c r="E156" s="20">
        <v>450.8</v>
      </c>
      <c r="F156" s="20">
        <v>114.37</v>
      </c>
      <c r="G156" s="251">
        <f t="shared" si="10"/>
        <v>565.17000000000007</v>
      </c>
      <c r="H156" s="20">
        <v>0</v>
      </c>
      <c r="I156" s="20">
        <v>12.57</v>
      </c>
      <c r="J156" s="499">
        <f t="shared" si="13"/>
        <v>2109.8300000000004</v>
      </c>
      <c r="K156" s="20">
        <v>164.04</v>
      </c>
      <c r="L156" s="181">
        <f>SUM(J156:K156)</f>
        <v>2273.8700000000003</v>
      </c>
      <c r="M156" s="20">
        <v>42.85</v>
      </c>
      <c r="N156" s="20">
        <v>837.06</v>
      </c>
      <c r="O156" s="497">
        <f t="shared" si="11"/>
        <v>879.91</v>
      </c>
      <c r="P156" s="26">
        <f t="shared" si="12"/>
        <v>3153.78</v>
      </c>
    </row>
    <row r="157" spans="1:16" x14ac:dyDescent="0.25">
      <c r="A157" s="17" t="s">
        <v>35</v>
      </c>
      <c r="B157" s="17"/>
      <c r="C157" s="17">
        <v>0</v>
      </c>
      <c r="D157" s="17">
        <v>169.01</v>
      </c>
      <c r="E157" s="17">
        <v>298.18</v>
      </c>
      <c r="F157" s="17">
        <v>50.15</v>
      </c>
      <c r="G157" s="48">
        <f t="shared" si="10"/>
        <v>348.33</v>
      </c>
      <c r="H157" s="17">
        <v>0</v>
      </c>
      <c r="I157" s="17">
        <v>14.43</v>
      </c>
      <c r="J157" s="497">
        <f t="shared" si="13"/>
        <v>531.76999999999987</v>
      </c>
      <c r="K157" s="17">
        <v>162.63</v>
      </c>
      <c r="L157" s="26">
        <f>SUM(J157:K157)</f>
        <v>694.39999999999986</v>
      </c>
      <c r="M157" s="17">
        <v>0</v>
      </c>
      <c r="N157" s="20">
        <v>837.06</v>
      </c>
      <c r="O157" s="497">
        <f t="shared" si="11"/>
        <v>837.06</v>
      </c>
      <c r="P157" s="26">
        <f t="shared" si="12"/>
        <v>1531.4599999999998</v>
      </c>
    </row>
    <row r="158" spans="1:16" ht="15.75" thickBot="1" x14ac:dyDescent="0.3">
      <c r="A158" s="247" t="s">
        <v>36</v>
      </c>
      <c r="B158" s="247"/>
      <c r="C158" s="247">
        <v>1262.8</v>
      </c>
      <c r="D158" s="247">
        <v>443.41</v>
      </c>
      <c r="E158" s="247">
        <v>547.71</v>
      </c>
      <c r="F158" s="247">
        <v>27.06</v>
      </c>
      <c r="G158" s="249">
        <f t="shared" si="10"/>
        <v>574.77</v>
      </c>
      <c r="H158" s="247">
        <v>0</v>
      </c>
      <c r="I158" s="247">
        <v>11.28</v>
      </c>
      <c r="J158" s="502">
        <f t="shared" si="13"/>
        <v>2292.2600000000002</v>
      </c>
      <c r="K158" s="247">
        <v>162.63</v>
      </c>
      <c r="L158" s="270">
        <f>SUM(J158:K158)</f>
        <v>2454.8900000000003</v>
      </c>
      <c r="M158" s="247">
        <v>101.48</v>
      </c>
      <c r="N158" s="20">
        <v>837.06</v>
      </c>
      <c r="O158" s="497">
        <f t="shared" si="11"/>
        <v>938.54</v>
      </c>
      <c r="P158" s="26">
        <f t="shared" si="12"/>
        <v>3393.4300000000003</v>
      </c>
    </row>
    <row r="159" spans="1:16" ht="15.75" thickBot="1" x14ac:dyDescent="0.3">
      <c r="A159" s="243"/>
      <c r="B159" s="241"/>
      <c r="C159" s="241"/>
      <c r="D159" s="241"/>
      <c r="E159" s="241"/>
      <c r="F159" s="241"/>
      <c r="G159" s="250"/>
      <c r="H159" s="241"/>
      <c r="I159" s="244"/>
      <c r="J159" s="501"/>
      <c r="K159" s="245"/>
      <c r="L159" s="245"/>
      <c r="M159" s="241"/>
      <c r="N159" s="241"/>
      <c r="O159" s="497">
        <f t="shared" si="11"/>
        <v>0</v>
      </c>
      <c r="P159" s="408">
        <f>SUM(P156:P158)</f>
        <v>8078.67</v>
      </c>
    </row>
    <row r="160" spans="1:16" x14ac:dyDescent="0.25">
      <c r="A160" s="20" t="s">
        <v>34</v>
      </c>
      <c r="B160" s="20">
        <v>40</v>
      </c>
      <c r="C160" s="20">
        <v>845.6</v>
      </c>
      <c r="D160" s="20">
        <v>130.5</v>
      </c>
      <c r="E160" s="20">
        <v>178.43</v>
      </c>
      <c r="F160" s="20">
        <v>76.59</v>
      </c>
      <c r="G160" s="251">
        <f t="shared" si="10"/>
        <v>255.02</v>
      </c>
      <c r="H160" s="20">
        <v>260.26</v>
      </c>
      <c r="I160" s="20">
        <v>8.42</v>
      </c>
      <c r="J160" s="499">
        <f t="shared" si="13"/>
        <v>1499.8000000000002</v>
      </c>
      <c r="K160" s="20">
        <v>54.68</v>
      </c>
      <c r="L160" s="181">
        <f>SUM(J160:K160)</f>
        <v>1554.4800000000002</v>
      </c>
      <c r="M160" s="20">
        <v>28.69</v>
      </c>
      <c r="N160" s="20">
        <v>560.51</v>
      </c>
      <c r="O160" s="497">
        <f t="shared" si="11"/>
        <v>589.20000000000005</v>
      </c>
      <c r="P160" s="26">
        <f t="shared" si="12"/>
        <v>2143.6800000000003</v>
      </c>
    </row>
    <row r="161" spans="1:16" x14ac:dyDescent="0.25">
      <c r="A161" s="17" t="s">
        <v>35</v>
      </c>
      <c r="B161" s="17"/>
      <c r="C161" s="17">
        <v>0</v>
      </c>
      <c r="D161" s="17">
        <v>14.5</v>
      </c>
      <c r="E161" s="17">
        <v>60.66</v>
      </c>
      <c r="F161" s="17">
        <v>33.58</v>
      </c>
      <c r="G161" s="48">
        <f t="shared" si="10"/>
        <v>94.24</v>
      </c>
      <c r="H161" s="17">
        <v>260.26</v>
      </c>
      <c r="I161" s="17">
        <v>9.66</v>
      </c>
      <c r="J161" s="497">
        <f t="shared" si="13"/>
        <v>378.66</v>
      </c>
      <c r="K161" s="17">
        <v>54.21</v>
      </c>
      <c r="L161" s="26">
        <f>SUM(J161:K161)</f>
        <v>432.87</v>
      </c>
      <c r="M161" s="17">
        <v>0</v>
      </c>
      <c r="N161" s="20">
        <v>560.51</v>
      </c>
      <c r="O161" s="497">
        <f t="shared" si="11"/>
        <v>560.51</v>
      </c>
      <c r="P161" s="26">
        <f t="shared" si="12"/>
        <v>993.38</v>
      </c>
    </row>
    <row r="162" spans="1:16" ht="15.75" thickBot="1" x14ac:dyDescent="0.3">
      <c r="A162" s="199" t="s">
        <v>36</v>
      </c>
      <c r="B162" s="199"/>
      <c r="C162" s="199">
        <v>845.6</v>
      </c>
      <c r="D162" s="199">
        <v>189.08</v>
      </c>
      <c r="E162" s="199">
        <v>321.58999999999997</v>
      </c>
      <c r="F162" s="199">
        <v>18.12</v>
      </c>
      <c r="G162" s="249">
        <f t="shared" si="10"/>
        <v>339.71</v>
      </c>
      <c r="H162" s="199">
        <v>260.26</v>
      </c>
      <c r="I162" s="199">
        <v>7.55</v>
      </c>
      <c r="J162" s="502">
        <f t="shared" si="13"/>
        <v>1642.2</v>
      </c>
      <c r="K162" s="199">
        <v>54.21</v>
      </c>
      <c r="L162" s="172">
        <f>SUM(J162:K162)</f>
        <v>1696.41</v>
      </c>
      <c r="M162" s="199">
        <v>67.95</v>
      </c>
      <c r="N162" s="20">
        <v>560.51</v>
      </c>
      <c r="O162" s="497">
        <f t="shared" si="11"/>
        <v>628.46</v>
      </c>
      <c r="P162" s="26">
        <f t="shared" si="12"/>
        <v>2324.87</v>
      </c>
    </row>
    <row r="163" spans="1:16" ht="15.75" thickBot="1" x14ac:dyDescent="0.3">
      <c r="A163" s="243"/>
      <c r="B163" s="241"/>
      <c r="C163" s="241"/>
      <c r="D163" s="241"/>
      <c r="E163" s="241"/>
      <c r="F163" s="241"/>
      <c r="G163" s="250"/>
      <c r="H163" s="241"/>
      <c r="I163" s="244"/>
      <c r="J163" s="501"/>
      <c r="K163" s="245"/>
      <c r="L163" s="245"/>
      <c r="M163" s="241"/>
      <c r="N163" s="241"/>
      <c r="O163" s="497"/>
      <c r="P163" s="408">
        <f>SUM(P160:P162)</f>
        <v>5461.93</v>
      </c>
    </row>
    <row r="164" spans="1:16" x14ac:dyDescent="0.25">
      <c r="A164" s="20" t="s">
        <v>34</v>
      </c>
      <c r="B164" s="20">
        <v>41</v>
      </c>
      <c r="C164" s="20">
        <v>1265.5999999999999</v>
      </c>
      <c r="D164" s="20">
        <v>261.45999999999998</v>
      </c>
      <c r="E164" s="20">
        <v>493.49</v>
      </c>
      <c r="F164" s="20">
        <v>114.63</v>
      </c>
      <c r="G164" s="251">
        <f t="shared" si="10"/>
        <v>608.12</v>
      </c>
      <c r="H164" s="20">
        <v>151.66999999999999</v>
      </c>
      <c r="I164" s="20">
        <v>12.6</v>
      </c>
      <c r="J164" s="499">
        <f t="shared" si="13"/>
        <v>2299.4499999999998</v>
      </c>
      <c r="K164" s="20">
        <v>54.68</v>
      </c>
      <c r="L164" s="181">
        <f>SUM(J164:K164)</f>
        <v>2354.1299999999997</v>
      </c>
      <c r="M164" s="20">
        <v>42.94</v>
      </c>
      <c r="N164" s="20">
        <v>838.91</v>
      </c>
      <c r="O164" s="497">
        <f t="shared" si="11"/>
        <v>881.84999999999991</v>
      </c>
      <c r="P164" s="26">
        <f t="shared" si="12"/>
        <v>3235.9799999999996</v>
      </c>
    </row>
    <row r="165" spans="1:16" x14ac:dyDescent="0.25">
      <c r="A165" s="17" t="s">
        <v>35</v>
      </c>
      <c r="B165" s="17"/>
      <c r="C165" s="17">
        <v>0</v>
      </c>
      <c r="D165" s="17">
        <v>214.83</v>
      </c>
      <c r="E165" s="17">
        <v>380.38</v>
      </c>
      <c r="F165" s="17">
        <v>50.26</v>
      </c>
      <c r="G165" s="48">
        <f t="shared" si="10"/>
        <v>430.64</v>
      </c>
      <c r="H165" s="17">
        <v>98.9</v>
      </c>
      <c r="I165" s="17">
        <v>14.46</v>
      </c>
      <c r="J165" s="497">
        <f t="shared" si="13"/>
        <v>758.83</v>
      </c>
      <c r="K165" s="17">
        <v>54.21</v>
      </c>
      <c r="L165" s="26">
        <f>SUM(J165:K165)</f>
        <v>813.04000000000008</v>
      </c>
      <c r="M165" s="17">
        <v>0</v>
      </c>
      <c r="N165" s="20">
        <v>838.91</v>
      </c>
      <c r="O165" s="497">
        <f t="shared" si="11"/>
        <v>838.91</v>
      </c>
      <c r="P165" s="26">
        <f t="shared" si="12"/>
        <v>1651.95</v>
      </c>
    </row>
    <row r="166" spans="1:16" ht="15.75" thickBot="1" x14ac:dyDescent="0.3">
      <c r="A166" s="199" t="s">
        <v>36</v>
      </c>
      <c r="B166" s="199"/>
      <c r="C166" s="199">
        <v>1265.5999999999999</v>
      </c>
      <c r="D166" s="199">
        <v>233.91</v>
      </c>
      <c r="E166" s="199">
        <v>403.85</v>
      </c>
      <c r="F166" s="199">
        <v>27.12</v>
      </c>
      <c r="G166" s="249">
        <f t="shared" si="10"/>
        <v>430.97</v>
      </c>
      <c r="H166" s="199">
        <v>76.709999999999994</v>
      </c>
      <c r="I166" s="199">
        <v>11.3</v>
      </c>
      <c r="J166" s="502">
        <f t="shared" si="13"/>
        <v>2018.49</v>
      </c>
      <c r="K166" s="199">
        <v>54.21</v>
      </c>
      <c r="L166" s="172">
        <f>SUM(J166:K166)</f>
        <v>2072.6999999999998</v>
      </c>
      <c r="M166" s="199">
        <v>101.7</v>
      </c>
      <c r="N166" s="20">
        <v>838.91</v>
      </c>
      <c r="O166" s="497">
        <f t="shared" si="11"/>
        <v>940.61</v>
      </c>
      <c r="P166" s="26">
        <f t="shared" si="12"/>
        <v>3013.31</v>
      </c>
    </row>
    <row r="167" spans="1:16" ht="15.75" thickBot="1" x14ac:dyDescent="0.3">
      <c r="A167" s="228"/>
      <c r="B167" s="237"/>
      <c r="C167" s="241"/>
      <c r="D167" s="241"/>
      <c r="E167" s="241"/>
      <c r="F167" s="241"/>
      <c r="G167" s="250"/>
      <c r="H167" s="241"/>
      <c r="I167" s="244"/>
      <c r="J167" s="501"/>
      <c r="K167" s="245"/>
      <c r="L167" s="245"/>
      <c r="M167" s="241"/>
      <c r="N167" s="241"/>
      <c r="O167" s="497"/>
      <c r="P167" s="408">
        <f>SUM(P164:P166)</f>
        <v>7901.24</v>
      </c>
    </row>
    <row r="168" spans="1:16" x14ac:dyDescent="0.25">
      <c r="A168" s="20" t="s">
        <v>34</v>
      </c>
      <c r="B168" s="20">
        <v>42</v>
      </c>
      <c r="C168" s="20">
        <v>1262.8</v>
      </c>
      <c r="D168" s="20">
        <v>100.92</v>
      </c>
      <c r="E168" s="20">
        <v>178.79</v>
      </c>
      <c r="F168" s="20">
        <v>114.37</v>
      </c>
      <c r="G168" s="251">
        <f t="shared" si="10"/>
        <v>293.15999999999997</v>
      </c>
      <c r="H168" s="20">
        <v>260.26</v>
      </c>
      <c r="I168" s="20">
        <v>12.57</v>
      </c>
      <c r="J168" s="499">
        <f t="shared" si="13"/>
        <v>1929.71</v>
      </c>
      <c r="K168" s="20">
        <v>54.68</v>
      </c>
      <c r="L168" s="181">
        <f>SUM(J168:K168)</f>
        <v>1984.39</v>
      </c>
      <c r="M168" s="20">
        <v>42.85</v>
      </c>
      <c r="N168" s="20">
        <v>837.06</v>
      </c>
      <c r="O168" s="497">
        <f t="shared" si="11"/>
        <v>879.91</v>
      </c>
      <c r="P168" s="26">
        <f t="shared" si="12"/>
        <v>2864.3</v>
      </c>
    </row>
    <row r="169" spans="1:16" x14ac:dyDescent="0.25">
      <c r="A169" s="17" t="s">
        <v>35</v>
      </c>
      <c r="B169" s="17"/>
      <c r="C169" s="17">
        <v>0</v>
      </c>
      <c r="D169" s="17">
        <v>107.24</v>
      </c>
      <c r="E169" s="17">
        <v>164.88</v>
      </c>
      <c r="F169" s="17">
        <v>50.15</v>
      </c>
      <c r="G169" s="48">
        <f t="shared" si="10"/>
        <v>215.03</v>
      </c>
      <c r="H169" s="17">
        <v>260.26</v>
      </c>
      <c r="I169" s="17">
        <v>14.43</v>
      </c>
      <c r="J169" s="497">
        <f t="shared" si="13"/>
        <v>596.95999999999992</v>
      </c>
      <c r="K169" s="17">
        <v>54.21</v>
      </c>
      <c r="L169" s="26">
        <f>SUM(J169:K169)</f>
        <v>651.16999999999996</v>
      </c>
      <c r="M169" s="17">
        <v>0</v>
      </c>
      <c r="N169" s="20">
        <v>837.06</v>
      </c>
      <c r="O169" s="497">
        <f t="shared" si="11"/>
        <v>837.06</v>
      </c>
      <c r="P169" s="26">
        <f t="shared" si="12"/>
        <v>1488.23</v>
      </c>
    </row>
    <row r="170" spans="1:16" ht="15.75" thickBot="1" x14ac:dyDescent="0.3">
      <c r="A170" s="199" t="s">
        <v>36</v>
      </c>
      <c r="B170" s="199"/>
      <c r="C170" s="199">
        <v>1262.8</v>
      </c>
      <c r="D170" s="199">
        <v>73.25</v>
      </c>
      <c r="E170" s="199">
        <v>118.52</v>
      </c>
      <c r="F170" s="199">
        <v>27.06</v>
      </c>
      <c r="G170" s="249">
        <f t="shared" si="10"/>
        <v>145.57999999999998</v>
      </c>
      <c r="H170" s="199">
        <v>260.26</v>
      </c>
      <c r="I170" s="199">
        <v>11.28</v>
      </c>
      <c r="J170" s="502">
        <f t="shared" si="13"/>
        <v>1753.1699999999998</v>
      </c>
      <c r="K170" s="199">
        <v>54.21</v>
      </c>
      <c r="L170" s="172">
        <f>SUM(J170:K170)</f>
        <v>1807.3799999999999</v>
      </c>
      <c r="M170" s="199">
        <v>101.48</v>
      </c>
      <c r="N170" s="20">
        <v>837.06</v>
      </c>
      <c r="O170" s="497">
        <f t="shared" si="11"/>
        <v>938.54</v>
      </c>
      <c r="P170" s="26">
        <f t="shared" si="12"/>
        <v>2745.92</v>
      </c>
    </row>
    <row r="171" spans="1:16" ht="15.75" thickBot="1" x14ac:dyDescent="0.3">
      <c r="A171" s="228"/>
      <c r="B171" s="237"/>
      <c r="C171" s="241"/>
      <c r="D171" s="241"/>
      <c r="E171" s="241"/>
      <c r="F171" s="241"/>
      <c r="G171" s="250"/>
      <c r="H171" s="241"/>
      <c r="I171" s="244"/>
      <c r="J171" s="501"/>
      <c r="K171" s="245"/>
      <c r="L171" s="245"/>
      <c r="M171" s="241"/>
      <c r="N171" s="241"/>
      <c r="O171" s="497"/>
      <c r="P171" s="408">
        <f>SUM(P168:P170)</f>
        <v>7098.4500000000007</v>
      </c>
    </row>
    <row r="172" spans="1:16" x14ac:dyDescent="0.25">
      <c r="A172" s="20" t="s">
        <v>34</v>
      </c>
      <c r="B172" s="20">
        <v>43</v>
      </c>
      <c r="C172" s="20">
        <v>840</v>
      </c>
      <c r="D172" s="20">
        <v>18.559999999999999</v>
      </c>
      <c r="E172" s="20">
        <v>57.34</v>
      </c>
      <c r="F172" s="20">
        <v>76.08</v>
      </c>
      <c r="G172" s="251">
        <f t="shared" si="10"/>
        <v>133.42000000000002</v>
      </c>
      <c r="H172" s="20">
        <v>260.26</v>
      </c>
      <c r="I172" s="20">
        <v>8.36</v>
      </c>
      <c r="J172" s="499">
        <f t="shared" si="13"/>
        <v>1260.5999999999999</v>
      </c>
      <c r="K172" s="20">
        <v>54.68</v>
      </c>
      <c r="L172" s="181">
        <f>SUM(J172:K172)</f>
        <v>1315.28</v>
      </c>
      <c r="M172" s="20">
        <v>28.5</v>
      </c>
      <c r="N172" s="20">
        <v>556.79999999999995</v>
      </c>
      <c r="O172" s="497">
        <f t="shared" si="11"/>
        <v>585.29999999999995</v>
      </c>
      <c r="P172" s="26">
        <f t="shared" si="12"/>
        <v>1900.58</v>
      </c>
    </row>
    <row r="173" spans="1:16" x14ac:dyDescent="0.25">
      <c r="A173" s="17" t="s">
        <v>35</v>
      </c>
      <c r="B173" s="17"/>
      <c r="C173" s="17">
        <v>0</v>
      </c>
      <c r="D173" s="17">
        <v>22.04</v>
      </c>
      <c r="E173" s="17">
        <v>59.99</v>
      </c>
      <c r="F173" s="17">
        <v>33.36</v>
      </c>
      <c r="G173" s="48">
        <f t="shared" si="10"/>
        <v>93.35</v>
      </c>
      <c r="H173" s="17">
        <v>260.26</v>
      </c>
      <c r="I173" s="17">
        <v>9.6</v>
      </c>
      <c r="J173" s="497">
        <f t="shared" si="13"/>
        <v>385.25</v>
      </c>
      <c r="K173" s="17">
        <v>54.21</v>
      </c>
      <c r="L173" s="26">
        <f>SUM(J173:K173)</f>
        <v>439.46</v>
      </c>
      <c r="M173" s="17">
        <v>0</v>
      </c>
      <c r="N173" s="20">
        <v>556.79999999999995</v>
      </c>
      <c r="O173" s="497">
        <f t="shared" si="11"/>
        <v>556.79999999999995</v>
      </c>
      <c r="P173" s="26">
        <f t="shared" si="12"/>
        <v>996.26</v>
      </c>
    </row>
    <row r="174" spans="1:16" ht="15.75" thickBot="1" x14ac:dyDescent="0.3">
      <c r="A174" s="199" t="s">
        <v>36</v>
      </c>
      <c r="B174" s="199"/>
      <c r="C174" s="199">
        <v>840</v>
      </c>
      <c r="D174" s="199">
        <v>16.18</v>
      </c>
      <c r="E174" s="199">
        <v>54.34</v>
      </c>
      <c r="F174" s="199">
        <v>18</v>
      </c>
      <c r="G174" s="249">
        <f t="shared" si="10"/>
        <v>72.34</v>
      </c>
      <c r="H174" s="199">
        <v>260.26</v>
      </c>
      <c r="I174" s="199">
        <v>7.5</v>
      </c>
      <c r="J174" s="502">
        <f t="shared" si="13"/>
        <v>1196.28</v>
      </c>
      <c r="K174" s="199">
        <v>54.21</v>
      </c>
      <c r="L174" s="172">
        <f>SUM(J174:K174)</f>
        <v>1250.49</v>
      </c>
      <c r="M174" s="199">
        <v>67.5</v>
      </c>
      <c r="N174" s="20">
        <v>556.79999999999995</v>
      </c>
      <c r="O174" s="497">
        <f t="shared" si="11"/>
        <v>624.29999999999995</v>
      </c>
      <c r="P174" s="26">
        <f t="shared" si="12"/>
        <v>1874.79</v>
      </c>
    </row>
    <row r="175" spans="1:16" ht="15.75" thickBot="1" x14ac:dyDescent="0.3">
      <c r="A175" s="228"/>
      <c r="B175" s="237"/>
      <c r="C175" s="241"/>
      <c r="D175" s="241"/>
      <c r="E175" s="241"/>
      <c r="F175" s="241"/>
      <c r="G175" s="250"/>
      <c r="H175" s="241"/>
      <c r="I175" s="244"/>
      <c r="J175" s="501"/>
      <c r="K175" s="245"/>
      <c r="L175" s="245"/>
      <c r="M175" s="241"/>
      <c r="N175" s="241"/>
      <c r="O175" s="497"/>
      <c r="P175" s="408">
        <f>SUM(P172:P174)</f>
        <v>4771.63</v>
      </c>
    </row>
    <row r="176" spans="1:16" x14ac:dyDescent="0.25">
      <c r="A176" s="20" t="s">
        <v>34</v>
      </c>
      <c r="B176" s="20">
        <v>44</v>
      </c>
      <c r="C176" s="20">
        <v>1293.5999999999999</v>
      </c>
      <c r="D176" s="20">
        <v>419.69</v>
      </c>
      <c r="E176" s="20">
        <v>620.03</v>
      </c>
      <c r="F176" s="20">
        <v>117.16</v>
      </c>
      <c r="G176" s="251">
        <f t="shared" si="10"/>
        <v>737.18999999999994</v>
      </c>
      <c r="H176" s="20">
        <v>243.33</v>
      </c>
      <c r="I176" s="20">
        <v>12.88</v>
      </c>
      <c r="J176" s="499">
        <f t="shared" si="13"/>
        <v>2706.69</v>
      </c>
      <c r="K176" s="20">
        <v>218.72</v>
      </c>
      <c r="L176" s="181">
        <f>SUM(J176:K176)</f>
        <v>2925.41</v>
      </c>
      <c r="M176" s="20">
        <v>43.89</v>
      </c>
      <c r="N176" s="20">
        <v>857.47</v>
      </c>
      <c r="O176" s="497">
        <f t="shared" si="11"/>
        <v>901.36</v>
      </c>
      <c r="P176" s="26">
        <f t="shared" si="12"/>
        <v>3826.77</v>
      </c>
    </row>
    <row r="177" spans="1:16" x14ac:dyDescent="0.25">
      <c r="A177" s="17" t="s">
        <v>35</v>
      </c>
      <c r="B177" s="17"/>
      <c r="C177" s="17">
        <v>0</v>
      </c>
      <c r="D177" s="17">
        <v>726.86</v>
      </c>
      <c r="E177" s="17">
        <v>1021.67</v>
      </c>
      <c r="F177" s="17">
        <v>51.37</v>
      </c>
      <c r="G177" s="48">
        <f t="shared" si="10"/>
        <v>1073.04</v>
      </c>
      <c r="H177" s="17">
        <v>443.4</v>
      </c>
      <c r="I177" s="17">
        <v>14.78</v>
      </c>
      <c r="J177" s="497">
        <f t="shared" si="13"/>
        <v>2258.0800000000004</v>
      </c>
      <c r="K177" s="17">
        <v>216.84</v>
      </c>
      <c r="L177" s="26">
        <f>SUM(J177:K177)</f>
        <v>2474.9200000000005</v>
      </c>
      <c r="M177" s="17">
        <v>0</v>
      </c>
      <c r="N177" s="20">
        <v>857.47</v>
      </c>
      <c r="O177" s="497">
        <f t="shared" si="11"/>
        <v>857.47</v>
      </c>
      <c r="P177" s="26">
        <f t="shared" si="12"/>
        <v>3332.3900000000003</v>
      </c>
    </row>
    <row r="178" spans="1:16" ht="15.75" thickBot="1" x14ac:dyDescent="0.3">
      <c r="A178" s="199" t="s">
        <v>36</v>
      </c>
      <c r="B178" s="199"/>
      <c r="C178" s="199">
        <v>1293.5999999999999</v>
      </c>
      <c r="D178" s="199">
        <v>682.31</v>
      </c>
      <c r="E178" s="199">
        <v>995.86</v>
      </c>
      <c r="F178" s="199">
        <v>27.72</v>
      </c>
      <c r="G178" s="249">
        <f t="shared" si="10"/>
        <v>1023.58</v>
      </c>
      <c r="H178" s="199">
        <v>395.52</v>
      </c>
      <c r="I178" s="199">
        <v>11.55</v>
      </c>
      <c r="J178" s="502">
        <f t="shared" si="13"/>
        <v>3406.56</v>
      </c>
      <c r="K178" s="199">
        <v>216.84</v>
      </c>
      <c r="L178" s="172">
        <f>SUM(J178:K178)</f>
        <v>3623.4</v>
      </c>
      <c r="M178" s="199">
        <v>103.95</v>
      </c>
      <c r="N178" s="20">
        <v>857.47</v>
      </c>
      <c r="O178" s="497">
        <f t="shared" si="11"/>
        <v>961.42000000000007</v>
      </c>
      <c r="P178" s="26">
        <f t="shared" si="12"/>
        <v>4584.82</v>
      </c>
    </row>
    <row r="179" spans="1:16" ht="15.75" thickBot="1" x14ac:dyDescent="0.3">
      <c r="A179" s="228"/>
      <c r="B179" s="237"/>
      <c r="C179" s="241"/>
      <c r="D179" s="241"/>
      <c r="E179" s="241"/>
      <c r="F179" s="241"/>
      <c r="G179" s="250"/>
      <c r="H179" s="241"/>
      <c r="I179" s="244"/>
      <c r="J179" s="501"/>
      <c r="K179" s="245"/>
      <c r="L179" s="245"/>
      <c r="M179" s="241"/>
      <c r="N179" s="241"/>
      <c r="O179" s="497"/>
      <c r="P179" s="408">
        <f>SUM(P176:P178)</f>
        <v>11743.98</v>
      </c>
    </row>
    <row r="180" spans="1:16" x14ac:dyDescent="0.25">
      <c r="A180" s="20" t="s">
        <v>34</v>
      </c>
      <c r="B180" s="20">
        <v>45</v>
      </c>
      <c r="C180" s="20">
        <v>1260</v>
      </c>
      <c r="D180" s="20">
        <v>0</v>
      </c>
      <c r="E180" s="20">
        <v>0</v>
      </c>
      <c r="F180" s="20">
        <v>114.12</v>
      </c>
      <c r="G180" s="251">
        <f t="shared" si="10"/>
        <v>114.12</v>
      </c>
      <c r="H180" s="20">
        <v>0</v>
      </c>
      <c r="I180" s="20">
        <v>12.54</v>
      </c>
      <c r="J180" s="499">
        <f t="shared" si="13"/>
        <v>1386.6599999999999</v>
      </c>
      <c r="K180" s="20">
        <v>0</v>
      </c>
      <c r="L180" s="181">
        <f>SUM(J180:K180)</f>
        <v>1386.6599999999999</v>
      </c>
      <c r="M180" s="20">
        <v>42.75</v>
      </c>
      <c r="N180" s="20">
        <v>835.2</v>
      </c>
      <c r="O180" s="497">
        <f t="shared" si="11"/>
        <v>877.95</v>
      </c>
      <c r="P180" s="26">
        <f t="shared" si="12"/>
        <v>2264.6099999999997</v>
      </c>
    </row>
    <row r="181" spans="1:16" x14ac:dyDescent="0.25">
      <c r="A181" s="17" t="s">
        <v>35</v>
      </c>
      <c r="B181" s="17"/>
      <c r="C181" s="17">
        <v>0</v>
      </c>
      <c r="D181" s="17">
        <v>58</v>
      </c>
      <c r="E181" s="17">
        <v>79.040000000000006</v>
      </c>
      <c r="F181" s="17">
        <v>50.04</v>
      </c>
      <c r="G181" s="48">
        <f t="shared" si="10"/>
        <v>129.08000000000001</v>
      </c>
      <c r="H181" s="17">
        <v>0</v>
      </c>
      <c r="I181" s="17">
        <v>14.4</v>
      </c>
      <c r="J181" s="497">
        <f t="shared" si="13"/>
        <v>201.48000000000002</v>
      </c>
      <c r="K181" s="17">
        <v>0</v>
      </c>
      <c r="L181" s="26">
        <f>SUM(J181:K181)</f>
        <v>201.48000000000002</v>
      </c>
      <c r="M181" s="17">
        <v>0</v>
      </c>
      <c r="N181" s="20">
        <v>835.2</v>
      </c>
      <c r="O181" s="497">
        <f t="shared" si="11"/>
        <v>835.2</v>
      </c>
      <c r="P181" s="26">
        <f t="shared" si="12"/>
        <v>1036.68</v>
      </c>
    </row>
    <row r="182" spans="1:16" ht="15.75" thickBot="1" x14ac:dyDescent="0.3">
      <c r="A182" s="199" t="s">
        <v>36</v>
      </c>
      <c r="B182" s="199"/>
      <c r="C182" s="199">
        <v>1260</v>
      </c>
      <c r="D182" s="199">
        <v>58</v>
      </c>
      <c r="E182" s="199">
        <v>79.040000000000006</v>
      </c>
      <c r="F182" s="199">
        <v>27</v>
      </c>
      <c r="G182" s="249">
        <f t="shared" si="10"/>
        <v>106.04</v>
      </c>
      <c r="H182" s="199">
        <v>0</v>
      </c>
      <c r="I182" s="199">
        <v>11.25</v>
      </c>
      <c r="J182" s="502">
        <f t="shared" si="13"/>
        <v>1435.29</v>
      </c>
      <c r="K182" s="199">
        <v>0</v>
      </c>
      <c r="L182" s="172">
        <f>SUM(J182:K182)</f>
        <v>1435.29</v>
      </c>
      <c r="M182" s="199">
        <v>101.25</v>
      </c>
      <c r="N182" s="20">
        <v>835.2</v>
      </c>
      <c r="O182" s="497">
        <f t="shared" si="11"/>
        <v>936.45</v>
      </c>
      <c r="P182" s="26">
        <f t="shared" si="12"/>
        <v>2371.7399999999998</v>
      </c>
    </row>
    <row r="183" spans="1:16" ht="15.75" thickBot="1" x14ac:dyDescent="0.3">
      <c r="A183" s="228"/>
      <c r="B183" s="237"/>
      <c r="C183" s="241"/>
      <c r="D183" s="241"/>
      <c r="E183" s="241"/>
      <c r="F183" s="241"/>
      <c r="G183" s="250"/>
      <c r="H183" s="241"/>
      <c r="I183" s="244"/>
      <c r="J183" s="501"/>
      <c r="K183" s="245"/>
      <c r="L183" s="245"/>
      <c r="M183" s="241"/>
      <c r="N183" s="241"/>
      <c r="O183" s="497"/>
      <c r="P183" s="408">
        <f>SUM(P180:P182)</f>
        <v>5673.03</v>
      </c>
    </row>
    <row r="184" spans="1:16" x14ac:dyDescent="0.25">
      <c r="A184" s="20" t="s">
        <v>34</v>
      </c>
      <c r="B184" s="20">
        <v>46</v>
      </c>
      <c r="C184" s="20">
        <v>834.4</v>
      </c>
      <c r="D184" s="20">
        <v>12.82</v>
      </c>
      <c r="E184" s="20">
        <v>48.41</v>
      </c>
      <c r="F184" s="20">
        <v>75.569999999999993</v>
      </c>
      <c r="G184" s="251">
        <f t="shared" si="10"/>
        <v>123.97999999999999</v>
      </c>
      <c r="H184" s="20">
        <v>260.26</v>
      </c>
      <c r="I184" s="20">
        <v>8.31</v>
      </c>
      <c r="J184" s="499">
        <f t="shared" si="13"/>
        <v>1239.77</v>
      </c>
      <c r="K184" s="20">
        <v>54.68</v>
      </c>
      <c r="L184" s="181">
        <f>SUM(J184:K184)</f>
        <v>1294.45</v>
      </c>
      <c r="M184" s="20">
        <v>28.31</v>
      </c>
      <c r="N184" s="20">
        <v>553.09</v>
      </c>
      <c r="O184" s="497">
        <f t="shared" si="11"/>
        <v>581.4</v>
      </c>
      <c r="P184" s="26">
        <f t="shared" si="12"/>
        <v>1875.85</v>
      </c>
    </row>
    <row r="185" spans="1:16" x14ac:dyDescent="0.25">
      <c r="A185" s="17" t="s">
        <v>35</v>
      </c>
      <c r="B185" s="17"/>
      <c r="C185" s="17">
        <v>0</v>
      </c>
      <c r="D185" s="17">
        <v>64.84</v>
      </c>
      <c r="E185" s="17">
        <v>109.75</v>
      </c>
      <c r="F185" s="17">
        <v>33.14</v>
      </c>
      <c r="G185" s="48">
        <f t="shared" si="10"/>
        <v>142.88999999999999</v>
      </c>
      <c r="H185" s="17">
        <v>260.26</v>
      </c>
      <c r="I185" s="17">
        <v>9.5399999999999991</v>
      </c>
      <c r="J185" s="497">
        <f t="shared" si="13"/>
        <v>477.53000000000003</v>
      </c>
      <c r="K185" s="17">
        <v>54.21</v>
      </c>
      <c r="L185" s="26">
        <f>SUM(J185:K185)</f>
        <v>531.74</v>
      </c>
      <c r="M185" s="17">
        <v>0</v>
      </c>
      <c r="N185" s="20">
        <v>553.09</v>
      </c>
      <c r="O185" s="497">
        <f t="shared" si="11"/>
        <v>553.09</v>
      </c>
      <c r="P185" s="26">
        <f t="shared" si="12"/>
        <v>1084.83</v>
      </c>
    </row>
    <row r="186" spans="1:16" ht="15.75" thickBot="1" x14ac:dyDescent="0.3">
      <c r="A186" s="199" t="s">
        <v>36</v>
      </c>
      <c r="B186" s="199"/>
      <c r="C186" s="199">
        <v>834.4</v>
      </c>
      <c r="D186" s="199">
        <v>40.020000000000003</v>
      </c>
      <c r="E186" s="199">
        <v>86.15</v>
      </c>
      <c r="F186" s="199">
        <v>17.88</v>
      </c>
      <c r="G186" s="249">
        <f t="shared" si="10"/>
        <v>104.03</v>
      </c>
      <c r="H186" s="199">
        <v>260.26</v>
      </c>
      <c r="I186" s="199">
        <v>7.45</v>
      </c>
      <c r="J186" s="502">
        <f t="shared" si="13"/>
        <v>1246.1600000000001</v>
      </c>
      <c r="K186" s="199">
        <v>54.21</v>
      </c>
      <c r="L186" s="172">
        <f>SUM(J186:K186)</f>
        <v>1300.3700000000001</v>
      </c>
      <c r="M186" s="199">
        <v>67.05</v>
      </c>
      <c r="N186" s="20">
        <v>553.09</v>
      </c>
      <c r="O186" s="497">
        <f t="shared" si="11"/>
        <v>620.14</v>
      </c>
      <c r="P186" s="26">
        <f t="shared" si="12"/>
        <v>1920.5100000000002</v>
      </c>
    </row>
    <row r="187" spans="1:16" ht="15.75" thickBot="1" x14ac:dyDescent="0.3">
      <c r="A187" s="228"/>
      <c r="B187" s="237"/>
      <c r="C187" s="241"/>
      <c r="D187" s="241"/>
      <c r="E187" s="241"/>
      <c r="F187" s="241"/>
      <c r="G187" s="250"/>
      <c r="H187" s="241"/>
      <c r="I187" s="244"/>
      <c r="J187" s="501"/>
      <c r="K187" s="245"/>
      <c r="L187" s="245"/>
      <c r="M187" s="241"/>
      <c r="N187" s="241"/>
      <c r="O187" s="497"/>
      <c r="P187" s="408">
        <f>SUM(P184:P186)</f>
        <v>4881.1900000000005</v>
      </c>
    </row>
    <row r="188" spans="1:16" x14ac:dyDescent="0.25">
      <c r="A188" s="20" t="s">
        <v>34</v>
      </c>
      <c r="B188" s="20">
        <v>47</v>
      </c>
      <c r="C188" s="20">
        <v>1271.2</v>
      </c>
      <c r="D188" s="20">
        <v>35.380000000000003</v>
      </c>
      <c r="E188" s="20">
        <v>91.29</v>
      </c>
      <c r="F188" s="20">
        <v>115.13</v>
      </c>
      <c r="G188" s="251">
        <f t="shared" si="10"/>
        <v>206.42000000000002</v>
      </c>
      <c r="H188" s="20">
        <v>53.3</v>
      </c>
      <c r="I188" s="20">
        <v>12.66</v>
      </c>
      <c r="J188" s="499">
        <f t="shared" si="13"/>
        <v>1578.9600000000003</v>
      </c>
      <c r="K188" s="20">
        <v>54.68</v>
      </c>
      <c r="L188" s="181">
        <f>SUM(J188:K188)</f>
        <v>1633.6400000000003</v>
      </c>
      <c r="M188" s="20">
        <v>43.13</v>
      </c>
      <c r="N188" s="20">
        <v>842.62</v>
      </c>
      <c r="O188" s="497">
        <f t="shared" si="11"/>
        <v>885.75</v>
      </c>
      <c r="P188" s="26">
        <f t="shared" si="12"/>
        <v>2519.3900000000003</v>
      </c>
    </row>
    <row r="189" spans="1:16" x14ac:dyDescent="0.25">
      <c r="A189" s="17" t="s">
        <v>35</v>
      </c>
      <c r="B189" s="17"/>
      <c r="C189" s="17">
        <v>0</v>
      </c>
      <c r="D189" s="17">
        <v>50.52</v>
      </c>
      <c r="E189" s="17">
        <v>96.98</v>
      </c>
      <c r="F189" s="17">
        <v>50.48</v>
      </c>
      <c r="G189" s="48">
        <f t="shared" si="10"/>
        <v>147.46</v>
      </c>
      <c r="H189" s="17">
        <v>82.13</v>
      </c>
      <c r="I189" s="17">
        <v>14.53</v>
      </c>
      <c r="J189" s="497">
        <f t="shared" si="13"/>
        <v>294.64</v>
      </c>
      <c r="K189" s="17">
        <v>54.21</v>
      </c>
      <c r="L189" s="26">
        <f>SUM(J189:K189)</f>
        <v>348.84999999999997</v>
      </c>
      <c r="M189" s="17">
        <v>0</v>
      </c>
      <c r="N189" s="20">
        <v>842.62</v>
      </c>
      <c r="O189" s="497">
        <f t="shared" si="11"/>
        <v>842.62</v>
      </c>
      <c r="P189" s="26">
        <f t="shared" si="12"/>
        <v>1191.47</v>
      </c>
    </row>
    <row r="190" spans="1:16" ht="15.75" thickBot="1" x14ac:dyDescent="0.3">
      <c r="A190" s="199" t="s">
        <v>36</v>
      </c>
      <c r="B190" s="199"/>
      <c r="C190" s="199">
        <v>1271.2</v>
      </c>
      <c r="D190" s="199">
        <v>109.04</v>
      </c>
      <c r="E190" s="199">
        <v>188.91</v>
      </c>
      <c r="F190" s="199">
        <v>27.24</v>
      </c>
      <c r="G190" s="249">
        <f t="shared" si="10"/>
        <v>216.15</v>
      </c>
      <c r="H190" s="199">
        <v>47.18</v>
      </c>
      <c r="I190" s="199">
        <v>11.35</v>
      </c>
      <c r="J190" s="502">
        <f t="shared" si="13"/>
        <v>1654.92</v>
      </c>
      <c r="K190" s="199">
        <v>54.21</v>
      </c>
      <c r="L190" s="172">
        <f>SUM(J190:K190)</f>
        <v>1709.13</v>
      </c>
      <c r="M190" s="199">
        <v>102.15</v>
      </c>
      <c r="N190" s="20">
        <v>842.62</v>
      </c>
      <c r="O190" s="497">
        <f t="shared" si="11"/>
        <v>944.77</v>
      </c>
      <c r="P190" s="26">
        <f t="shared" si="12"/>
        <v>2653.9</v>
      </c>
    </row>
    <row r="191" spans="1:16" ht="15.75" thickBot="1" x14ac:dyDescent="0.3">
      <c r="A191" s="228"/>
      <c r="B191" s="237"/>
      <c r="C191" s="241"/>
      <c r="D191" s="241"/>
      <c r="E191" s="241"/>
      <c r="F191" s="241"/>
      <c r="G191" s="250"/>
      <c r="H191" s="241"/>
      <c r="I191" s="244"/>
      <c r="J191" s="501"/>
      <c r="K191" s="245"/>
      <c r="L191" s="245"/>
      <c r="M191" s="241"/>
      <c r="N191" s="241"/>
      <c r="O191" s="497"/>
      <c r="P191" s="408">
        <f>SUM(P188:P190)</f>
        <v>6364.76</v>
      </c>
    </row>
    <row r="192" spans="1:16" x14ac:dyDescent="0.25">
      <c r="A192" s="20" t="s">
        <v>34</v>
      </c>
      <c r="B192" s="20">
        <v>48</v>
      </c>
      <c r="C192" s="20">
        <v>1237.5999999999999</v>
      </c>
      <c r="D192" s="20">
        <v>58</v>
      </c>
      <c r="E192" s="20">
        <v>79.040000000000006</v>
      </c>
      <c r="F192" s="20">
        <v>112.09</v>
      </c>
      <c r="G192" s="251">
        <f t="shared" si="10"/>
        <v>191.13</v>
      </c>
      <c r="H192" s="20">
        <v>349.48</v>
      </c>
      <c r="I192" s="20">
        <v>12.32</v>
      </c>
      <c r="J192" s="499">
        <f t="shared" si="13"/>
        <v>1848.53</v>
      </c>
      <c r="K192" s="20">
        <v>54.68</v>
      </c>
      <c r="L192" s="181">
        <f>SUM(J192:K192)</f>
        <v>1903.21</v>
      </c>
      <c r="M192" s="20">
        <v>41.99</v>
      </c>
      <c r="N192" s="20">
        <v>820.35</v>
      </c>
      <c r="O192" s="497">
        <f t="shared" si="11"/>
        <v>862.34</v>
      </c>
      <c r="P192" s="26">
        <f t="shared" si="12"/>
        <v>2765.55</v>
      </c>
    </row>
    <row r="193" spans="1:16" x14ac:dyDescent="0.25">
      <c r="A193" s="17" t="s">
        <v>35</v>
      </c>
      <c r="B193" s="17"/>
      <c r="C193" s="17">
        <v>0</v>
      </c>
      <c r="D193" s="17">
        <v>116</v>
      </c>
      <c r="E193" s="17">
        <v>158.08000000000001</v>
      </c>
      <c r="F193" s="17">
        <v>49.15</v>
      </c>
      <c r="G193" s="48">
        <f t="shared" si="10"/>
        <v>207.23000000000002</v>
      </c>
      <c r="H193" s="17">
        <v>174.74</v>
      </c>
      <c r="I193" s="17">
        <v>14.14</v>
      </c>
      <c r="J193" s="497">
        <f t="shared" si="13"/>
        <v>512.11</v>
      </c>
      <c r="K193" s="17">
        <v>54.21</v>
      </c>
      <c r="L193" s="26">
        <f>SUM(J193:K193)</f>
        <v>566.32000000000005</v>
      </c>
      <c r="M193" s="17">
        <v>0</v>
      </c>
      <c r="N193" s="20">
        <v>820.35</v>
      </c>
      <c r="O193" s="497">
        <f t="shared" si="11"/>
        <v>820.35</v>
      </c>
      <c r="P193" s="26">
        <f t="shared" si="12"/>
        <v>1386.67</v>
      </c>
    </row>
    <row r="194" spans="1:16" ht="15.75" thickBot="1" x14ac:dyDescent="0.3">
      <c r="A194" s="199" t="s">
        <v>36</v>
      </c>
      <c r="B194" s="199"/>
      <c r="C194" s="199">
        <v>1237.5999999999999</v>
      </c>
      <c r="D194" s="199">
        <v>58</v>
      </c>
      <c r="E194" s="199">
        <v>79.040000000000006</v>
      </c>
      <c r="F194" s="199">
        <v>26.52</v>
      </c>
      <c r="G194" s="249">
        <f t="shared" si="10"/>
        <v>105.56</v>
      </c>
      <c r="H194" s="199">
        <v>174.74</v>
      </c>
      <c r="I194" s="199">
        <v>11.05</v>
      </c>
      <c r="J194" s="502">
        <f t="shared" si="13"/>
        <v>1586.9499999999998</v>
      </c>
      <c r="K194" s="199">
        <v>54.21</v>
      </c>
      <c r="L194" s="172">
        <f>SUM(J194:K194)</f>
        <v>1641.1599999999999</v>
      </c>
      <c r="M194" s="199">
        <v>99.45</v>
      </c>
      <c r="N194" s="20">
        <v>820.35</v>
      </c>
      <c r="O194" s="497">
        <f t="shared" si="11"/>
        <v>919.80000000000007</v>
      </c>
      <c r="P194" s="26">
        <f t="shared" si="12"/>
        <v>2560.96</v>
      </c>
    </row>
    <row r="195" spans="1:16" ht="15.75" thickBot="1" x14ac:dyDescent="0.3">
      <c r="A195" s="228"/>
      <c r="B195" s="238"/>
      <c r="C195" s="243"/>
      <c r="D195" s="241"/>
      <c r="E195" s="241"/>
      <c r="F195" s="241"/>
      <c r="G195" s="250"/>
      <c r="H195" s="241"/>
      <c r="I195" s="244"/>
      <c r="J195" s="501"/>
      <c r="K195" s="245"/>
      <c r="L195" s="245"/>
      <c r="M195" s="241"/>
      <c r="N195" s="241"/>
      <c r="O195" s="497"/>
      <c r="P195" s="408">
        <f>SUM(P192:P194)</f>
        <v>6713.18</v>
      </c>
    </row>
    <row r="196" spans="1:16" x14ac:dyDescent="0.25">
      <c r="A196" s="20" t="s">
        <v>34</v>
      </c>
      <c r="B196" s="20">
        <v>49</v>
      </c>
      <c r="C196" s="20">
        <v>842.8</v>
      </c>
      <c r="D196" s="20">
        <v>34.1</v>
      </c>
      <c r="E196" s="20">
        <v>81.569999999999993</v>
      </c>
      <c r="F196" s="20">
        <v>76.33</v>
      </c>
      <c r="G196" s="251">
        <f t="shared" si="10"/>
        <v>157.89999999999998</v>
      </c>
      <c r="H196" s="20">
        <v>87.37</v>
      </c>
      <c r="I196" s="20">
        <v>8.39</v>
      </c>
      <c r="J196" s="499">
        <f t="shared" si="13"/>
        <v>1130.5600000000002</v>
      </c>
      <c r="K196" s="20">
        <v>54.68</v>
      </c>
      <c r="L196" s="181">
        <f>SUM(J196:K196)</f>
        <v>1185.2400000000002</v>
      </c>
      <c r="M196" s="20">
        <v>28.6</v>
      </c>
      <c r="N196" s="20">
        <v>558.66</v>
      </c>
      <c r="O196" s="497">
        <f t="shared" si="11"/>
        <v>587.26</v>
      </c>
      <c r="P196" s="26">
        <f t="shared" si="12"/>
        <v>1772.5000000000002</v>
      </c>
    </row>
    <row r="197" spans="1:16" ht="15.75" thickBot="1" x14ac:dyDescent="0.3">
      <c r="A197" s="17" t="s">
        <v>35</v>
      </c>
      <c r="B197" s="17"/>
      <c r="C197" s="17">
        <v>0</v>
      </c>
      <c r="D197" s="17">
        <v>23.9</v>
      </c>
      <c r="E197" s="17">
        <v>36.99</v>
      </c>
      <c r="F197" s="17">
        <v>33.47</v>
      </c>
      <c r="G197" s="48">
        <f t="shared" ref="G197:G218" si="14">E197+F197</f>
        <v>70.460000000000008</v>
      </c>
      <c r="H197" s="17">
        <v>87.37</v>
      </c>
      <c r="I197" s="17">
        <v>9.6300000000000008</v>
      </c>
      <c r="J197" s="502">
        <f t="shared" si="13"/>
        <v>191.36</v>
      </c>
      <c r="K197" s="17">
        <v>54.21</v>
      </c>
      <c r="L197" s="26">
        <f>SUM(J197:K197)</f>
        <v>245.57000000000002</v>
      </c>
      <c r="M197" s="17">
        <v>0</v>
      </c>
      <c r="N197" s="20">
        <v>558.66</v>
      </c>
      <c r="O197" s="497">
        <f t="shared" ref="O197:O260" si="15">M197+N197</f>
        <v>558.66</v>
      </c>
      <c r="P197" s="26">
        <f t="shared" ref="P197:P260" si="16">L197+O197</f>
        <v>804.23</v>
      </c>
    </row>
    <row r="198" spans="1:16" ht="15.75" thickBot="1" x14ac:dyDescent="0.3">
      <c r="A198" s="199" t="s">
        <v>36</v>
      </c>
      <c r="B198" s="199"/>
      <c r="C198" s="199">
        <v>842.8</v>
      </c>
      <c r="D198" s="199">
        <v>58</v>
      </c>
      <c r="E198" s="199">
        <v>118.56</v>
      </c>
      <c r="F198" s="199">
        <v>18.059999999999999</v>
      </c>
      <c r="G198" s="249">
        <f t="shared" si="14"/>
        <v>136.62</v>
      </c>
      <c r="H198" s="199">
        <v>87.37</v>
      </c>
      <c r="I198" s="214">
        <v>7.53</v>
      </c>
      <c r="J198" s="506">
        <f t="shared" si="13"/>
        <v>1132.32</v>
      </c>
      <c r="K198" s="239">
        <v>54.21</v>
      </c>
      <c r="L198" s="276">
        <f>SUM(J198:K198)</f>
        <v>1186.53</v>
      </c>
      <c r="M198" s="199">
        <v>67.73</v>
      </c>
      <c r="N198" s="20">
        <v>558.66</v>
      </c>
      <c r="O198" s="497">
        <f t="shared" si="15"/>
        <v>626.39</v>
      </c>
      <c r="P198" s="26">
        <f t="shared" si="16"/>
        <v>1812.92</v>
      </c>
    </row>
    <row r="199" spans="1:16" ht="15.75" thickBot="1" x14ac:dyDescent="0.3">
      <c r="A199" s="228"/>
      <c r="B199" s="237"/>
      <c r="C199" s="241"/>
      <c r="D199" s="241"/>
      <c r="E199" s="241"/>
      <c r="F199" s="241"/>
      <c r="G199" s="250"/>
      <c r="H199" s="241"/>
      <c r="I199" s="241"/>
      <c r="J199" s="507"/>
      <c r="K199" s="241"/>
      <c r="L199" s="241"/>
      <c r="M199" s="241"/>
      <c r="N199" s="241"/>
      <c r="O199" s="497"/>
      <c r="P199" s="408">
        <f>SUM(P196:P198)</f>
        <v>4389.6500000000005</v>
      </c>
    </row>
    <row r="200" spans="1:16" x14ac:dyDescent="0.25">
      <c r="A200" s="20" t="s">
        <v>34</v>
      </c>
      <c r="B200" s="20">
        <v>50</v>
      </c>
      <c r="C200" s="20">
        <v>1268.4000000000001</v>
      </c>
      <c r="D200" s="20">
        <v>439.93</v>
      </c>
      <c r="E200" s="20">
        <v>519.05999999999995</v>
      </c>
      <c r="F200" s="20">
        <v>114.88</v>
      </c>
      <c r="G200" s="251">
        <f t="shared" si="14"/>
        <v>633.93999999999994</v>
      </c>
      <c r="H200" s="20">
        <v>0</v>
      </c>
      <c r="I200" s="20">
        <v>12.63</v>
      </c>
      <c r="J200" s="497">
        <f t="shared" si="13"/>
        <v>2354.9</v>
      </c>
      <c r="K200" s="20">
        <v>109.36</v>
      </c>
      <c r="L200" s="181">
        <f>SUM(J200:K200)</f>
        <v>2464.2600000000002</v>
      </c>
      <c r="M200" s="20">
        <v>43.04</v>
      </c>
      <c r="N200" s="20">
        <v>840.77</v>
      </c>
      <c r="O200" s="497">
        <f t="shared" si="15"/>
        <v>883.81</v>
      </c>
      <c r="P200" s="26">
        <f t="shared" si="16"/>
        <v>3348.07</v>
      </c>
    </row>
    <row r="201" spans="1:16" x14ac:dyDescent="0.25">
      <c r="A201" s="17" t="s">
        <v>35</v>
      </c>
      <c r="B201" s="17"/>
      <c r="C201" s="17">
        <v>0</v>
      </c>
      <c r="D201" s="17">
        <v>140.07</v>
      </c>
      <c r="E201" s="17">
        <v>271.33999999999997</v>
      </c>
      <c r="F201" s="17">
        <v>50.37</v>
      </c>
      <c r="G201" s="48">
        <f t="shared" si="14"/>
        <v>321.70999999999998</v>
      </c>
      <c r="H201" s="17">
        <v>0</v>
      </c>
      <c r="I201" s="17">
        <v>14.5</v>
      </c>
      <c r="J201" s="497">
        <f t="shared" si="13"/>
        <v>476.28</v>
      </c>
      <c r="K201" s="17">
        <v>108.42</v>
      </c>
      <c r="L201" s="26">
        <f>SUM(J201:K201)</f>
        <v>584.69999999999993</v>
      </c>
      <c r="M201" s="17">
        <v>0</v>
      </c>
      <c r="N201" s="20">
        <v>840.77</v>
      </c>
      <c r="O201" s="497">
        <f t="shared" si="15"/>
        <v>840.77</v>
      </c>
      <c r="P201" s="26">
        <f t="shared" si="16"/>
        <v>1425.4699999999998</v>
      </c>
    </row>
    <row r="202" spans="1:16" ht="15.75" thickBot="1" x14ac:dyDescent="0.3">
      <c r="A202" s="199" t="s">
        <v>36</v>
      </c>
      <c r="B202" s="199"/>
      <c r="C202" s="199">
        <v>1268.4000000000001</v>
      </c>
      <c r="D202" s="199">
        <v>406</v>
      </c>
      <c r="E202" s="199">
        <v>513.76</v>
      </c>
      <c r="F202" s="199">
        <v>27.18</v>
      </c>
      <c r="G202" s="249">
        <f t="shared" si="14"/>
        <v>540.93999999999994</v>
      </c>
      <c r="H202" s="199">
        <v>0</v>
      </c>
      <c r="I202" s="199">
        <v>11.33</v>
      </c>
      <c r="J202" s="502">
        <f t="shared" si="13"/>
        <v>2226.67</v>
      </c>
      <c r="K202" s="199">
        <v>162.63</v>
      </c>
      <c r="L202" s="172">
        <f>SUM(J202:K202)</f>
        <v>2389.3000000000002</v>
      </c>
      <c r="M202" s="199">
        <v>101.93</v>
      </c>
      <c r="N202" s="20">
        <v>840.77</v>
      </c>
      <c r="O202" s="497">
        <f t="shared" si="15"/>
        <v>942.7</v>
      </c>
      <c r="P202" s="26">
        <f t="shared" si="16"/>
        <v>3332</v>
      </c>
    </row>
    <row r="203" spans="1:16" ht="15.75" thickBot="1" x14ac:dyDescent="0.3">
      <c r="A203" s="228"/>
      <c r="B203" s="237"/>
      <c r="C203" s="241"/>
      <c r="D203" s="241"/>
      <c r="E203" s="241"/>
      <c r="F203" s="241"/>
      <c r="G203" s="250"/>
      <c r="H203" s="241"/>
      <c r="I203" s="244"/>
      <c r="J203" s="501"/>
      <c r="K203" s="245"/>
      <c r="L203" s="245"/>
      <c r="M203" s="241"/>
      <c r="N203" s="241"/>
      <c r="O203" s="497"/>
      <c r="P203" s="408">
        <f>SUM(P200:P202)</f>
        <v>8105.54</v>
      </c>
    </row>
    <row r="204" spans="1:16" x14ac:dyDescent="0.25">
      <c r="A204" s="20" t="s">
        <v>34</v>
      </c>
      <c r="B204" s="20">
        <v>51</v>
      </c>
      <c r="C204" s="20">
        <v>1338.4</v>
      </c>
      <c r="D204" s="20">
        <v>87.46</v>
      </c>
      <c r="E204" s="20">
        <v>169.86</v>
      </c>
      <c r="F204" s="20">
        <v>121.22</v>
      </c>
      <c r="G204" s="251">
        <f t="shared" si="14"/>
        <v>291.08000000000004</v>
      </c>
      <c r="H204" s="20">
        <v>0</v>
      </c>
      <c r="I204" s="20">
        <v>13.32</v>
      </c>
      <c r="J204" s="499">
        <f t="shared" si="13"/>
        <v>1730.26</v>
      </c>
      <c r="K204" s="20">
        <v>54.68</v>
      </c>
      <c r="L204" s="181">
        <f>SUM(J204:K204)</f>
        <v>1784.94</v>
      </c>
      <c r="M204" s="20">
        <v>45.41</v>
      </c>
      <c r="N204" s="20">
        <v>887.17</v>
      </c>
      <c r="O204" s="497">
        <f t="shared" si="15"/>
        <v>932.57999999999993</v>
      </c>
      <c r="P204" s="26">
        <f t="shared" si="16"/>
        <v>2717.52</v>
      </c>
    </row>
    <row r="205" spans="1:16" x14ac:dyDescent="0.25">
      <c r="A205" s="17" t="s">
        <v>35</v>
      </c>
      <c r="B205" s="17"/>
      <c r="C205" s="17">
        <v>0</v>
      </c>
      <c r="D205" s="17">
        <v>163.15</v>
      </c>
      <c r="E205" s="17">
        <v>274.66000000000003</v>
      </c>
      <c r="F205" s="17">
        <v>53.15</v>
      </c>
      <c r="G205" s="48">
        <f t="shared" si="14"/>
        <v>327.81</v>
      </c>
      <c r="H205" s="20">
        <v>0</v>
      </c>
      <c r="I205" s="17">
        <v>15.3</v>
      </c>
      <c r="J205" s="497">
        <f t="shared" si="13"/>
        <v>506.26000000000005</v>
      </c>
      <c r="K205" s="20">
        <v>54.21</v>
      </c>
      <c r="L205" s="181">
        <f>SUM(J205:K205)</f>
        <v>560.47</v>
      </c>
      <c r="M205" s="17">
        <v>0</v>
      </c>
      <c r="N205" s="20">
        <v>887.17</v>
      </c>
      <c r="O205" s="497">
        <f t="shared" si="15"/>
        <v>887.17</v>
      </c>
      <c r="P205" s="26">
        <f t="shared" si="16"/>
        <v>1447.6399999999999</v>
      </c>
    </row>
    <row r="206" spans="1:16" ht="15.75" thickBot="1" x14ac:dyDescent="0.3">
      <c r="A206" s="199" t="s">
        <v>36</v>
      </c>
      <c r="B206" s="199"/>
      <c r="C206" s="199">
        <v>1338.4</v>
      </c>
      <c r="D206" s="199">
        <v>131.94999999999999</v>
      </c>
      <c r="E206" s="199">
        <v>232.06</v>
      </c>
      <c r="F206" s="199">
        <v>28.68</v>
      </c>
      <c r="G206" s="249">
        <f t="shared" si="14"/>
        <v>260.74</v>
      </c>
      <c r="H206" s="240">
        <v>0</v>
      </c>
      <c r="I206" s="199">
        <v>11.95</v>
      </c>
      <c r="J206" s="502">
        <f t="shared" si="13"/>
        <v>1743.0400000000002</v>
      </c>
      <c r="K206" s="20">
        <v>54.21</v>
      </c>
      <c r="L206" s="258">
        <f>SUM(J206:K206)</f>
        <v>1797.2500000000002</v>
      </c>
      <c r="M206" s="199">
        <v>107.55</v>
      </c>
      <c r="N206" s="20">
        <v>887.17</v>
      </c>
      <c r="O206" s="497">
        <f t="shared" si="15"/>
        <v>994.71999999999991</v>
      </c>
      <c r="P206" s="26">
        <f t="shared" si="16"/>
        <v>2791.9700000000003</v>
      </c>
    </row>
    <row r="207" spans="1:16" ht="15.75" thickBot="1" x14ac:dyDescent="0.3">
      <c r="A207" s="243"/>
      <c r="B207" s="241"/>
      <c r="C207" s="241"/>
      <c r="D207" s="241"/>
      <c r="E207" s="241"/>
      <c r="F207" s="241"/>
      <c r="G207" s="264"/>
      <c r="H207" s="256"/>
      <c r="I207" s="245"/>
      <c r="J207" s="498"/>
      <c r="K207" s="241"/>
      <c r="L207" s="241"/>
      <c r="M207" s="241"/>
      <c r="N207" s="241"/>
      <c r="O207" s="497"/>
      <c r="P207" s="408">
        <f>SUM(P204:P206)</f>
        <v>6957.13</v>
      </c>
    </row>
    <row r="208" spans="1:16" x14ac:dyDescent="0.25">
      <c r="A208" s="20" t="s">
        <v>34</v>
      </c>
      <c r="B208" s="20">
        <v>52</v>
      </c>
      <c r="C208" s="20">
        <v>1008</v>
      </c>
      <c r="D208" s="20">
        <v>53.94</v>
      </c>
      <c r="E208" s="20">
        <v>116.58</v>
      </c>
      <c r="F208" s="20">
        <v>91.3</v>
      </c>
      <c r="G208" s="251">
        <f t="shared" si="14"/>
        <v>207.88</v>
      </c>
      <c r="H208" s="20">
        <v>260.26</v>
      </c>
      <c r="I208" s="20">
        <v>10.039999999999999</v>
      </c>
      <c r="J208" s="499">
        <f t="shared" si="13"/>
        <v>1540.1200000000001</v>
      </c>
      <c r="K208" s="20">
        <v>54.68</v>
      </c>
      <c r="L208" s="181">
        <f>SUM(J208:K208)</f>
        <v>1594.8000000000002</v>
      </c>
      <c r="M208" s="20">
        <v>34.200000000000003</v>
      </c>
      <c r="N208" s="20">
        <v>668.16</v>
      </c>
      <c r="O208" s="497">
        <f t="shared" si="15"/>
        <v>702.36</v>
      </c>
      <c r="P208" s="26">
        <f t="shared" si="16"/>
        <v>2297.1600000000003</v>
      </c>
    </row>
    <row r="209" spans="1:16" x14ac:dyDescent="0.25">
      <c r="A209" s="17" t="s">
        <v>35</v>
      </c>
      <c r="B209" s="17"/>
      <c r="C209" s="17">
        <v>0</v>
      </c>
      <c r="D209" s="17">
        <v>48.66</v>
      </c>
      <c r="E209" s="199">
        <v>103.15</v>
      </c>
      <c r="F209" s="17">
        <v>40.03</v>
      </c>
      <c r="G209" s="48">
        <f t="shared" si="14"/>
        <v>143.18</v>
      </c>
      <c r="H209" s="17">
        <v>260.26</v>
      </c>
      <c r="I209" s="17">
        <v>11.52</v>
      </c>
      <c r="J209" s="497">
        <f>C209+D209+G209+H209+I209</f>
        <v>463.62</v>
      </c>
      <c r="K209" s="20">
        <v>54.21</v>
      </c>
      <c r="L209" s="181">
        <f>SUM(J209:K209)</f>
        <v>517.83000000000004</v>
      </c>
      <c r="M209" s="17">
        <v>0</v>
      </c>
      <c r="N209" s="20">
        <v>668.16</v>
      </c>
      <c r="O209" s="497">
        <f t="shared" si="15"/>
        <v>668.16</v>
      </c>
      <c r="P209" s="26">
        <f t="shared" si="16"/>
        <v>1185.99</v>
      </c>
    </row>
    <row r="210" spans="1:16" ht="15.75" thickBot="1" x14ac:dyDescent="0.3">
      <c r="A210" s="199" t="s">
        <v>36</v>
      </c>
      <c r="B210" s="199"/>
      <c r="C210" s="199">
        <v>1008</v>
      </c>
      <c r="D210" s="199">
        <v>63.45</v>
      </c>
      <c r="E210" s="199">
        <v>122.67</v>
      </c>
      <c r="F210" s="199">
        <v>21.6</v>
      </c>
      <c r="G210" s="249">
        <f t="shared" si="14"/>
        <v>144.27000000000001</v>
      </c>
      <c r="H210" s="17">
        <v>260.26</v>
      </c>
      <c r="I210" s="199">
        <v>9</v>
      </c>
      <c r="J210" s="502">
        <f t="shared" ref="J210:J273" si="17">C210+D210+G210+H210+I210</f>
        <v>1484.98</v>
      </c>
      <c r="K210" s="20">
        <v>54.21</v>
      </c>
      <c r="L210" s="258">
        <f>SUM(J210:K210)</f>
        <v>1539.19</v>
      </c>
      <c r="M210" s="199">
        <v>81</v>
      </c>
      <c r="N210" s="20">
        <v>668.16</v>
      </c>
      <c r="O210" s="497">
        <f t="shared" si="15"/>
        <v>749.16</v>
      </c>
      <c r="P210" s="26">
        <f t="shared" si="16"/>
        <v>2288.35</v>
      </c>
    </row>
    <row r="211" spans="1:16" ht="15.75" thickBot="1" x14ac:dyDescent="0.3">
      <c r="A211" s="243"/>
      <c r="B211" s="241"/>
      <c r="C211" s="241"/>
      <c r="D211" s="241"/>
      <c r="E211" s="241"/>
      <c r="F211" s="241"/>
      <c r="G211" s="250"/>
      <c r="H211" s="241"/>
      <c r="I211" s="241"/>
      <c r="J211" s="498"/>
      <c r="K211" s="241"/>
      <c r="L211" s="241"/>
      <c r="M211" s="241"/>
      <c r="N211" s="241"/>
      <c r="O211" s="497"/>
      <c r="P211" s="408">
        <f>SUM(P208:P210)</f>
        <v>5771.5</v>
      </c>
    </row>
    <row r="212" spans="1:16" x14ac:dyDescent="0.25">
      <c r="A212" s="20" t="s">
        <v>34</v>
      </c>
      <c r="B212" s="20">
        <v>53</v>
      </c>
      <c r="C212" s="20">
        <v>868</v>
      </c>
      <c r="D212" s="20">
        <v>527.51</v>
      </c>
      <c r="E212" s="20">
        <v>921.61</v>
      </c>
      <c r="F212" s="20">
        <v>78.62</v>
      </c>
      <c r="G212" s="251">
        <f t="shared" si="14"/>
        <v>1000.23</v>
      </c>
      <c r="H212" s="20">
        <v>780.78</v>
      </c>
      <c r="I212" s="20">
        <v>8.64</v>
      </c>
      <c r="J212" s="499">
        <f t="shared" si="17"/>
        <v>3185.1599999999994</v>
      </c>
      <c r="K212" s="20">
        <v>164.04</v>
      </c>
      <c r="L212" s="181">
        <f>SUM(J212:K212)</f>
        <v>3349.1999999999994</v>
      </c>
      <c r="M212" s="20">
        <v>29.45</v>
      </c>
      <c r="N212" s="20">
        <v>575.36</v>
      </c>
      <c r="O212" s="497">
        <f t="shared" si="15"/>
        <v>604.81000000000006</v>
      </c>
      <c r="P212" s="26">
        <f t="shared" si="16"/>
        <v>3954.0099999999993</v>
      </c>
    </row>
    <row r="213" spans="1:16" x14ac:dyDescent="0.25">
      <c r="A213" s="17" t="s">
        <v>35</v>
      </c>
      <c r="B213" s="17"/>
      <c r="C213" s="17">
        <v>0</v>
      </c>
      <c r="D213" s="17">
        <v>603.95000000000005</v>
      </c>
      <c r="E213" s="17">
        <v>983.93</v>
      </c>
      <c r="F213" s="17">
        <v>34.47</v>
      </c>
      <c r="G213" s="48">
        <f t="shared" si="14"/>
        <v>1018.4</v>
      </c>
      <c r="H213" s="17">
        <v>780.78</v>
      </c>
      <c r="I213" s="17">
        <v>9.92</v>
      </c>
      <c r="J213" s="497">
        <f t="shared" si="17"/>
        <v>2413.0500000000002</v>
      </c>
      <c r="K213" s="20">
        <v>162.63</v>
      </c>
      <c r="L213" s="181">
        <f>SUM(J213:K213)</f>
        <v>2575.6800000000003</v>
      </c>
      <c r="M213" s="17">
        <v>0</v>
      </c>
      <c r="N213" s="20">
        <v>575.36</v>
      </c>
      <c r="O213" s="497">
        <f t="shared" si="15"/>
        <v>575.36</v>
      </c>
      <c r="P213" s="26">
        <f t="shared" si="16"/>
        <v>3151.0400000000004</v>
      </c>
    </row>
    <row r="214" spans="1:16" ht="15.75" thickBot="1" x14ac:dyDescent="0.3">
      <c r="A214" s="199" t="s">
        <v>36</v>
      </c>
      <c r="B214" s="199"/>
      <c r="C214" s="199">
        <v>868</v>
      </c>
      <c r="D214" s="199">
        <v>558.25</v>
      </c>
      <c r="E214" s="199">
        <v>935.72</v>
      </c>
      <c r="F214" s="199">
        <v>18.600000000000001</v>
      </c>
      <c r="G214" s="249">
        <f t="shared" si="14"/>
        <v>954.32</v>
      </c>
      <c r="H214" s="17">
        <v>780.78</v>
      </c>
      <c r="I214" s="199">
        <v>7.75</v>
      </c>
      <c r="J214" s="502">
        <f t="shared" si="17"/>
        <v>3169.1000000000004</v>
      </c>
      <c r="K214" s="20">
        <v>162.63</v>
      </c>
      <c r="L214" s="258">
        <f>SUM(J214:K214)</f>
        <v>3331.7300000000005</v>
      </c>
      <c r="M214" s="199">
        <v>69.75</v>
      </c>
      <c r="N214" s="20">
        <v>575.36</v>
      </c>
      <c r="O214" s="497">
        <f t="shared" si="15"/>
        <v>645.11</v>
      </c>
      <c r="P214" s="26">
        <f t="shared" si="16"/>
        <v>3976.8400000000006</v>
      </c>
    </row>
    <row r="215" spans="1:16" ht="15.75" thickBot="1" x14ac:dyDescent="0.3">
      <c r="A215" s="243"/>
      <c r="B215" s="241"/>
      <c r="C215" s="241"/>
      <c r="D215" s="241"/>
      <c r="E215" s="241"/>
      <c r="F215" s="241"/>
      <c r="G215" s="250"/>
      <c r="H215" s="241"/>
      <c r="I215" s="241"/>
      <c r="J215" s="498"/>
      <c r="K215" s="241"/>
      <c r="L215" s="241"/>
      <c r="M215" s="241"/>
      <c r="N215" s="241"/>
      <c r="O215" s="497"/>
      <c r="P215" s="408">
        <f>SUM(P212:P214)</f>
        <v>11081.89</v>
      </c>
    </row>
    <row r="216" spans="1:16" x14ac:dyDescent="0.25">
      <c r="A216" s="20" t="s">
        <v>34</v>
      </c>
      <c r="B216" s="20">
        <v>54</v>
      </c>
      <c r="C216" s="20">
        <v>879.2</v>
      </c>
      <c r="D216" s="20">
        <v>112.46</v>
      </c>
      <c r="E216" s="20">
        <v>501.19</v>
      </c>
      <c r="F216" s="20">
        <v>79.63</v>
      </c>
      <c r="G216" s="251">
        <f t="shared" si="14"/>
        <v>580.81999999999994</v>
      </c>
      <c r="H216" s="20">
        <v>520.52</v>
      </c>
      <c r="I216" s="20">
        <v>8.75</v>
      </c>
      <c r="J216" s="499">
        <f t="shared" si="17"/>
        <v>2101.75</v>
      </c>
      <c r="K216" s="20">
        <v>109.36</v>
      </c>
      <c r="L216" s="181">
        <f>SUM(J216:K216)</f>
        <v>2211.11</v>
      </c>
      <c r="M216" s="20">
        <v>29.83</v>
      </c>
      <c r="N216" s="20">
        <v>582.78</v>
      </c>
      <c r="O216" s="497">
        <f t="shared" si="15"/>
        <v>612.61</v>
      </c>
      <c r="P216" s="26">
        <f t="shared" si="16"/>
        <v>2823.7200000000003</v>
      </c>
    </row>
    <row r="217" spans="1:16" x14ac:dyDescent="0.25">
      <c r="A217" s="17" t="s">
        <v>35</v>
      </c>
      <c r="B217" s="17"/>
      <c r="C217" s="17">
        <v>0</v>
      </c>
      <c r="D217" s="17">
        <v>144.54</v>
      </c>
      <c r="E217" s="17">
        <v>188.71</v>
      </c>
      <c r="F217" s="17">
        <v>34.92</v>
      </c>
      <c r="G217" s="48">
        <f t="shared" si="14"/>
        <v>223.63</v>
      </c>
      <c r="H217" s="17">
        <v>520.52</v>
      </c>
      <c r="I217" s="17">
        <v>10.050000000000001</v>
      </c>
      <c r="J217" s="497">
        <f t="shared" si="17"/>
        <v>898.7399999999999</v>
      </c>
      <c r="K217" s="20">
        <v>108.42</v>
      </c>
      <c r="L217" s="181">
        <f>SUM(J217:K217)</f>
        <v>1007.1599999999999</v>
      </c>
      <c r="M217" s="17">
        <v>0</v>
      </c>
      <c r="N217" s="20">
        <v>582.78</v>
      </c>
      <c r="O217" s="497">
        <f t="shared" si="15"/>
        <v>582.78</v>
      </c>
      <c r="P217" s="26">
        <f t="shared" si="16"/>
        <v>1589.9399999999998</v>
      </c>
    </row>
    <row r="218" spans="1:16" ht="15.75" thickBot="1" x14ac:dyDescent="0.3">
      <c r="A218" s="199" t="s">
        <v>36</v>
      </c>
      <c r="B218" s="199"/>
      <c r="C218" s="199">
        <v>879.2</v>
      </c>
      <c r="D218" s="199">
        <v>127.6</v>
      </c>
      <c r="E218" s="199">
        <v>189.7</v>
      </c>
      <c r="F218" s="199">
        <v>18.84</v>
      </c>
      <c r="G218" s="249">
        <f t="shared" si="14"/>
        <v>208.54</v>
      </c>
      <c r="H218" s="17">
        <v>520.52</v>
      </c>
      <c r="I218" s="199">
        <v>7.85</v>
      </c>
      <c r="J218" s="502">
        <f t="shared" si="17"/>
        <v>1743.71</v>
      </c>
      <c r="K218" s="20">
        <v>108.42</v>
      </c>
      <c r="L218" s="258">
        <f>SUM(J218:K218)</f>
        <v>1852.13</v>
      </c>
      <c r="M218" s="199">
        <v>70.650000000000006</v>
      </c>
      <c r="N218" s="20">
        <v>582.78</v>
      </c>
      <c r="O218" s="497">
        <f t="shared" si="15"/>
        <v>653.42999999999995</v>
      </c>
      <c r="P218" s="26">
        <f t="shared" si="16"/>
        <v>2505.56</v>
      </c>
    </row>
    <row r="219" spans="1:16" ht="15.75" thickBot="1" x14ac:dyDescent="0.3">
      <c r="A219" s="243"/>
      <c r="B219" s="241"/>
      <c r="C219" s="241"/>
      <c r="D219" s="241"/>
      <c r="E219" s="241"/>
      <c r="F219" s="241"/>
      <c r="G219" s="250"/>
      <c r="H219" s="241"/>
      <c r="I219" s="241"/>
      <c r="J219" s="498"/>
      <c r="K219" s="241"/>
      <c r="L219" s="241"/>
      <c r="M219" s="241"/>
      <c r="N219" s="241"/>
      <c r="O219" s="497"/>
      <c r="P219" s="408">
        <f>SUM(P216:P218)</f>
        <v>6919.2199999999993</v>
      </c>
    </row>
    <row r="220" spans="1:16" x14ac:dyDescent="0.25">
      <c r="A220" s="20" t="s">
        <v>34</v>
      </c>
      <c r="B220" s="20">
        <v>55</v>
      </c>
      <c r="C220" s="20">
        <v>1324.4</v>
      </c>
      <c r="D220" s="20">
        <v>116</v>
      </c>
      <c r="E220" s="20">
        <v>276.64</v>
      </c>
      <c r="F220" s="20">
        <v>119.95</v>
      </c>
      <c r="G220" s="251">
        <f t="shared" ref="G220:G222" si="18">E220+F220</f>
        <v>396.59</v>
      </c>
      <c r="H220" s="20">
        <v>137.16999999999999</v>
      </c>
      <c r="I220" s="20">
        <v>13.19</v>
      </c>
      <c r="J220" s="499">
        <f t="shared" ref="J220:J222" si="19">C220+D220+G220+H220+I220</f>
        <v>1987.3500000000001</v>
      </c>
      <c r="K220" s="20">
        <v>109.36</v>
      </c>
      <c r="L220" s="181">
        <f>SUM(J220:K220)</f>
        <v>2096.71</v>
      </c>
      <c r="M220" s="20">
        <v>44.94</v>
      </c>
      <c r="N220" s="20">
        <v>877.89</v>
      </c>
      <c r="O220" s="497">
        <f t="shared" si="15"/>
        <v>922.82999999999993</v>
      </c>
      <c r="P220" s="26">
        <f t="shared" si="16"/>
        <v>3019.54</v>
      </c>
    </row>
    <row r="221" spans="1:16" x14ac:dyDescent="0.25">
      <c r="A221" s="17" t="s">
        <v>35</v>
      </c>
      <c r="B221" s="17"/>
      <c r="C221" s="17">
        <v>0</v>
      </c>
      <c r="D221" s="17">
        <v>116</v>
      </c>
      <c r="E221" s="17">
        <v>276.64</v>
      </c>
      <c r="F221" s="17">
        <v>52.6</v>
      </c>
      <c r="G221" s="48">
        <f t="shared" si="18"/>
        <v>329.24</v>
      </c>
      <c r="H221" s="17">
        <v>67.27</v>
      </c>
      <c r="I221" s="17">
        <v>15.14</v>
      </c>
      <c r="J221" s="497">
        <f t="shared" si="19"/>
        <v>527.65</v>
      </c>
      <c r="K221" s="20">
        <v>108.42</v>
      </c>
      <c r="L221" s="181">
        <f>SUM(J221:K221)</f>
        <v>636.06999999999994</v>
      </c>
      <c r="M221" s="17">
        <v>0</v>
      </c>
      <c r="N221" s="20">
        <v>877.89</v>
      </c>
      <c r="O221" s="497">
        <f t="shared" si="15"/>
        <v>877.89</v>
      </c>
      <c r="P221" s="26">
        <f t="shared" si="16"/>
        <v>1513.96</v>
      </c>
    </row>
    <row r="222" spans="1:16" ht="15.75" thickBot="1" x14ac:dyDescent="0.3">
      <c r="A222" s="199" t="s">
        <v>36</v>
      </c>
      <c r="B222" s="199"/>
      <c r="C222" s="199">
        <v>1324.4</v>
      </c>
      <c r="D222" s="199">
        <v>116</v>
      </c>
      <c r="E222" s="199">
        <v>316.16000000000003</v>
      </c>
      <c r="F222" s="199">
        <v>28.38</v>
      </c>
      <c r="G222" s="249">
        <f t="shared" si="18"/>
        <v>344.54</v>
      </c>
      <c r="H222" s="199">
        <v>91.74</v>
      </c>
      <c r="I222" s="199">
        <v>11.83</v>
      </c>
      <c r="J222" s="502">
        <f t="shared" si="19"/>
        <v>1888.51</v>
      </c>
      <c r="K222" s="20">
        <v>108.42</v>
      </c>
      <c r="L222" s="258">
        <f>SUM(J222:K222)</f>
        <v>1996.93</v>
      </c>
      <c r="M222" s="199">
        <v>106.43</v>
      </c>
      <c r="N222" s="20">
        <v>877.89</v>
      </c>
      <c r="O222" s="497">
        <f t="shared" si="15"/>
        <v>984.31999999999994</v>
      </c>
      <c r="P222" s="26">
        <f t="shared" si="16"/>
        <v>2981.25</v>
      </c>
    </row>
    <row r="223" spans="1:16" ht="15.75" thickBot="1" x14ac:dyDescent="0.3">
      <c r="A223" s="243"/>
      <c r="B223" s="241"/>
      <c r="C223" s="241"/>
      <c r="D223" s="241"/>
      <c r="E223" s="241"/>
      <c r="F223" s="241"/>
      <c r="G223" s="250"/>
      <c r="H223" s="241"/>
      <c r="I223" s="241"/>
      <c r="J223" s="498"/>
      <c r="K223" s="241"/>
      <c r="L223" s="241"/>
      <c r="M223" s="241"/>
      <c r="N223" s="241"/>
      <c r="O223" s="497"/>
      <c r="P223" s="408">
        <f>SUM(P220:P222)</f>
        <v>7514.75</v>
      </c>
    </row>
    <row r="224" spans="1:16" x14ac:dyDescent="0.25">
      <c r="A224" s="20" t="s">
        <v>34</v>
      </c>
      <c r="B224" s="20">
        <v>56</v>
      </c>
      <c r="C224" s="20">
        <v>952</v>
      </c>
      <c r="D224" s="20">
        <v>295.33999999999997</v>
      </c>
      <c r="E224" s="20">
        <v>438.63</v>
      </c>
      <c r="F224" s="20">
        <v>86.22</v>
      </c>
      <c r="G224" s="251">
        <f t="shared" ref="G224:G226" si="20">E224+F224</f>
        <v>524.85</v>
      </c>
      <c r="H224" s="20">
        <v>520.52</v>
      </c>
      <c r="I224" s="20">
        <v>9.48</v>
      </c>
      <c r="J224" s="499">
        <f t="shared" ref="J224:J226" si="21">C224+D224+G224+H224+I224</f>
        <v>2302.19</v>
      </c>
      <c r="K224" s="20">
        <v>109.36</v>
      </c>
      <c r="L224" s="181">
        <f>SUM(J224:K224)</f>
        <v>2411.5500000000002</v>
      </c>
      <c r="M224" s="20">
        <v>32.299999999999997</v>
      </c>
      <c r="N224" s="20">
        <v>631.04</v>
      </c>
      <c r="O224" s="497">
        <f t="shared" si="15"/>
        <v>663.33999999999992</v>
      </c>
      <c r="P224" s="26">
        <f t="shared" si="16"/>
        <v>3074.8900000000003</v>
      </c>
    </row>
    <row r="225" spans="1:16" x14ac:dyDescent="0.25">
      <c r="A225" s="17" t="s">
        <v>35</v>
      </c>
      <c r="B225" s="17"/>
      <c r="C225" s="17">
        <v>0</v>
      </c>
      <c r="D225" s="17">
        <v>290.45999999999998</v>
      </c>
      <c r="E225" s="17">
        <v>399.19</v>
      </c>
      <c r="F225" s="17">
        <v>37.81</v>
      </c>
      <c r="G225" s="48">
        <f t="shared" si="20"/>
        <v>437</v>
      </c>
      <c r="H225" s="17">
        <v>520.52</v>
      </c>
      <c r="I225" s="17">
        <v>10.88</v>
      </c>
      <c r="J225" s="497">
        <f t="shared" si="21"/>
        <v>1258.8600000000001</v>
      </c>
      <c r="K225" s="20">
        <v>108.42</v>
      </c>
      <c r="L225" s="181">
        <f>SUM(J225:K225)</f>
        <v>1367.2800000000002</v>
      </c>
      <c r="M225" s="17">
        <v>0</v>
      </c>
      <c r="N225" s="20">
        <v>631.04</v>
      </c>
      <c r="O225" s="497">
        <f t="shared" si="15"/>
        <v>631.04</v>
      </c>
      <c r="P225" s="26">
        <f t="shared" si="16"/>
        <v>1998.3200000000002</v>
      </c>
    </row>
    <row r="226" spans="1:16" ht="15.75" thickBot="1" x14ac:dyDescent="0.3">
      <c r="A226" s="199" t="s">
        <v>36</v>
      </c>
      <c r="B226" s="199"/>
      <c r="C226" s="199">
        <v>952</v>
      </c>
      <c r="D226" s="199">
        <v>307.39999999999998</v>
      </c>
      <c r="E226" s="199">
        <v>399.15</v>
      </c>
      <c r="F226" s="199">
        <v>20.399999999999999</v>
      </c>
      <c r="G226" s="249">
        <f t="shared" si="20"/>
        <v>419.54999999999995</v>
      </c>
      <c r="H226" s="17">
        <v>520.52</v>
      </c>
      <c r="I226" s="199">
        <v>8.5</v>
      </c>
      <c r="J226" s="502">
        <f t="shared" si="21"/>
        <v>2207.9700000000003</v>
      </c>
      <c r="K226" s="20">
        <v>108.42</v>
      </c>
      <c r="L226" s="258">
        <f>SUM(J226:K226)</f>
        <v>2316.3900000000003</v>
      </c>
      <c r="M226" s="199">
        <v>76.5</v>
      </c>
      <c r="N226" s="20">
        <v>631.04</v>
      </c>
      <c r="O226" s="497">
        <f t="shared" si="15"/>
        <v>707.54</v>
      </c>
      <c r="P226" s="26">
        <f t="shared" si="16"/>
        <v>3023.9300000000003</v>
      </c>
    </row>
    <row r="227" spans="1:16" ht="15.75" thickBot="1" x14ac:dyDescent="0.3">
      <c r="A227" s="243"/>
      <c r="B227" s="241"/>
      <c r="C227" s="241"/>
      <c r="D227" s="241"/>
      <c r="E227" s="241"/>
      <c r="F227" s="241"/>
      <c r="G227" s="250"/>
      <c r="H227" s="241"/>
      <c r="I227" s="241"/>
      <c r="J227" s="498"/>
      <c r="K227" s="241"/>
      <c r="L227" s="241"/>
      <c r="M227" s="241"/>
      <c r="N227" s="241"/>
      <c r="O227" s="497"/>
      <c r="P227" s="408">
        <f>SUM(P224:P226)</f>
        <v>8097.1400000000012</v>
      </c>
    </row>
    <row r="228" spans="1:16" x14ac:dyDescent="0.25">
      <c r="A228" s="20" t="s">
        <v>34</v>
      </c>
      <c r="B228" s="20">
        <v>57</v>
      </c>
      <c r="C228" s="20">
        <v>868</v>
      </c>
      <c r="D228" s="20">
        <v>23.2</v>
      </c>
      <c r="E228" s="20">
        <v>35.57</v>
      </c>
      <c r="F228" s="20">
        <v>78.62</v>
      </c>
      <c r="G228" s="251">
        <f t="shared" ref="G228:G230" si="22">E228+F228</f>
        <v>114.19</v>
      </c>
      <c r="H228" s="20">
        <v>0</v>
      </c>
      <c r="I228" s="20">
        <v>8.64</v>
      </c>
      <c r="J228" s="499">
        <f t="shared" ref="J228:J230" si="23">C228+D228+G228+H228+I228</f>
        <v>1014.0300000000001</v>
      </c>
      <c r="K228" s="20">
        <v>0</v>
      </c>
      <c r="L228" s="181">
        <f>SUM(J228:K228)</f>
        <v>1014.0300000000001</v>
      </c>
      <c r="M228" s="20">
        <v>29.45</v>
      </c>
      <c r="N228" s="20">
        <v>575.36</v>
      </c>
      <c r="O228" s="497">
        <f t="shared" si="15"/>
        <v>604.81000000000006</v>
      </c>
      <c r="P228" s="26">
        <f t="shared" si="16"/>
        <v>1618.8400000000001</v>
      </c>
    </row>
    <row r="229" spans="1:16" x14ac:dyDescent="0.25">
      <c r="A229" s="17" t="s">
        <v>35</v>
      </c>
      <c r="B229" s="17"/>
      <c r="C229" s="17">
        <v>0</v>
      </c>
      <c r="D229" s="17">
        <v>23.2</v>
      </c>
      <c r="E229" s="17">
        <v>130.41999999999999</v>
      </c>
      <c r="F229" s="17">
        <v>34.47</v>
      </c>
      <c r="G229" s="48">
        <f t="shared" si="22"/>
        <v>164.89</v>
      </c>
      <c r="H229" s="17">
        <v>0</v>
      </c>
      <c r="I229" s="17">
        <v>9.92</v>
      </c>
      <c r="J229" s="497">
        <f t="shared" si="23"/>
        <v>198.00999999999996</v>
      </c>
      <c r="K229" s="20">
        <v>0</v>
      </c>
      <c r="L229" s="181">
        <f>SUM(J229:K229)</f>
        <v>198.00999999999996</v>
      </c>
      <c r="M229" s="17">
        <v>0</v>
      </c>
      <c r="N229" s="20">
        <v>575.36</v>
      </c>
      <c r="O229" s="497">
        <f t="shared" si="15"/>
        <v>575.36</v>
      </c>
      <c r="P229" s="26">
        <f t="shared" si="16"/>
        <v>773.37</v>
      </c>
    </row>
    <row r="230" spans="1:16" ht="15.75" thickBot="1" x14ac:dyDescent="0.3">
      <c r="A230" s="199" t="s">
        <v>36</v>
      </c>
      <c r="B230" s="199"/>
      <c r="C230" s="199">
        <v>868</v>
      </c>
      <c r="D230" s="199">
        <v>5.8</v>
      </c>
      <c r="E230" s="199">
        <v>51.38</v>
      </c>
      <c r="F230" s="199">
        <v>18.600000000000001</v>
      </c>
      <c r="G230" s="249">
        <f t="shared" si="22"/>
        <v>69.98</v>
      </c>
      <c r="H230" s="199">
        <v>0</v>
      </c>
      <c r="I230" s="199">
        <v>7.75</v>
      </c>
      <c r="J230" s="502">
        <f t="shared" si="23"/>
        <v>951.53</v>
      </c>
      <c r="K230" s="20">
        <v>0</v>
      </c>
      <c r="L230" s="258">
        <f>SUM(J230:K230)</f>
        <v>951.53</v>
      </c>
      <c r="M230" s="199">
        <v>69.75</v>
      </c>
      <c r="N230" s="20">
        <v>575.36</v>
      </c>
      <c r="O230" s="497">
        <f t="shared" si="15"/>
        <v>645.11</v>
      </c>
      <c r="P230" s="26">
        <f t="shared" si="16"/>
        <v>1596.6399999999999</v>
      </c>
    </row>
    <row r="231" spans="1:16" ht="15.75" thickBot="1" x14ac:dyDescent="0.3">
      <c r="A231" s="243"/>
      <c r="B231" s="241"/>
      <c r="C231" s="241"/>
      <c r="D231" s="241"/>
      <c r="E231" s="241"/>
      <c r="F231" s="241"/>
      <c r="G231" s="250"/>
      <c r="H231" s="241"/>
      <c r="I231" s="241"/>
      <c r="J231" s="498"/>
      <c r="K231" s="241"/>
      <c r="L231" s="241"/>
      <c r="M231" s="241"/>
      <c r="N231" s="241"/>
      <c r="O231" s="497"/>
      <c r="P231" s="408">
        <f>SUM(P228:P230)</f>
        <v>3988.85</v>
      </c>
    </row>
    <row r="232" spans="1:16" x14ac:dyDescent="0.25">
      <c r="A232" s="20" t="s">
        <v>34</v>
      </c>
      <c r="B232" s="20">
        <v>58</v>
      </c>
      <c r="C232" s="20">
        <v>890.4</v>
      </c>
      <c r="D232" s="20">
        <v>80.5</v>
      </c>
      <c r="E232" s="20">
        <v>89.17</v>
      </c>
      <c r="F232" s="20">
        <v>80.64</v>
      </c>
      <c r="G232" s="251">
        <f t="shared" ref="G232:G234" si="24">E232+F232</f>
        <v>169.81</v>
      </c>
      <c r="H232" s="20">
        <v>134.29</v>
      </c>
      <c r="I232" s="20">
        <v>8.86</v>
      </c>
      <c r="J232" s="499">
        <f t="shared" ref="J232:J234" si="25">C232+D232+G232+H232+I232</f>
        <v>1283.8599999999999</v>
      </c>
      <c r="K232" s="20">
        <v>54.68</v>
      </c>
      <c r="L232" s="181">
        <f>SUM(J232:K232)</f>
        <v>1338.54</v>
      </c>
      <c r="M232" s="20">
        <v>30.21</v>
      </c>
      <c r="N232" s="20">
        <v>590.21</v>
      </c>
      <c r="O232" s="497">
        <f t="shared" si="15"/>
        <v>620.42000000000007</v>
      </c>
      <c r="P232" s="26">
        <f t="shared" si="16"/>
        <v>1958.96</v>
      </c>
    </row>
    <row r="233" spans="1:16" x14ac:dyDescent="0.25">
      <c r="A233" s="17" t="s">
        <v>35</v>
      </c>
      <c r="B233" s="17"/>
      <c r="C233" s="17">
        <v>0</v>
      </c>
      <c r="D233" s="17">
        <v>111.3</v>
      </c>
      <c r="E233" s="17">
        <v>117.95</v>
      </c>
      <c r="F233" s="17">
        <v>35.36</v>
      </c>
      <c r="G233" s="48">
        <f t="shared" si="24"/>
        <v>153.31</v>
      </c>
      <c r="H233" s="17">
        <v>110.61</v>
      </c>
      <c r="I233" s="17">
        <v>10.18</v>
      </c>
      <c r="J233" s="497">
        <f t="shared" si="25"/>
        <v>385.40000000000003</v>
      </c>
      <c r="K233" s="20">
        <v>54.21</v>
      </c>
      <c r="L233" s="181">
        <f>SUM(J233:K233)</f>
        <v>439.61</v>
      </c>
      <c r="M233" s="17">
        <v>0</v>
      </c>
      <c r="N233" s="20">
        <v>590.21</v>
      </c>
      <c r="O233" s="497">
        <f t="shared" si="15"/>
        <v>590.21</v>
      </c>
      <c r="P233" s="26">
        <f t="shared" si="16"/>
        <v>1029.8200000000002</v>
      </c>
    </row>
    <row r="234" spans="1:16" ht="15.75" thickBot="1" x14ac:dyDescent="0.3">
      <c r="A234" s="199" t="s">
        <v>36</v>
      </c>
      <c r="B234" s="199"/>
      <c r="C234" s="199">
        <v>890.4</v>
      </c>
      <c r="D234" s="199">
        <v>60.49</v>
      </c>
      <c r="E234" s="199">
        <v>65.13</v>
      </c>
      <c r="F234" s="199">
        <v>19.079999999999998</v>
      </c>
      <c r="G234" s="249">
        <f t="shared" si="24"/>
        <v>84.21</v>
      </c>
      <c r="H234" s="199">
        <v>89.38</v>
      </c>
      <c r="I234" s="199">
        <v>7.95</v>
      </c>
      <c r="J234" s="502">
        <f t="shared" si="25"/>
        <v>1132.43</v>
      </c>
      <c r="K234" s="20">
        <v>54.21</v>
      </c>
      <c r="L234" s="258">
        <f>SUM(J234:K234)</f>
        <v>1186.6400000000001</v>
      </c>
      <c r="M234" s="199">
        <v>71.55</v>
      </c>
      <c r="N234" s="20">
        <v>590.21</v>
      </c>
      <c r="O234" s="497">
        <f t="shared" si="15"/>
        <v>661.76</v>
      </c>
      <c r="P234" s="26">
        <f t="shared" si="16"/>
        <v>1848.4</v>
      </c>
    </row>
    <row r="235" spans="1:16" ht="15.75" thickBot="1" x14ac:dyDescent="0.3">
      <c r="A235" s="243"/>
      <c r="B235" s="241"/>
      <c r="C235" s="241"/>
      <c r="D235" s="241"/>
      <c r="E235" s="241"/>
      <c r="F235" s="241"/>
      <c r="G235" s="250"/>
      <c r="H235" s="241"/>
      <c r="I235" s="241"/>
      <c r="J235" s="498"/>
      <c r="K235" s="241"/>
      <c r="L235" s="241"/>
      <c r="M235" s="241"/>
      <c r="N235" s="241"/>
      <c r="O235" s="497"/>
      <c r="P235" s="408">
        <f>SUM(P232:P234)</f>
        <v>4837.18</v>
      </c>
    </row>
    <row r="236" spans="1:16" x14ac:dyDescent="0.25">
      <c r="A236" s="20" t="s">
        <v>34</v>
      </c>
      <c r="B236" s="20">
        <v>59</v>
      </c>
      <c r="C236" s="20">
        <v>1302</v>
      </c>
      <c r="D236" s="20">
        <v>156.6</v>
      </c>
      <c r="E236" s="20">
        <v>284.54000000000002</v>
      </c>
      <c r="F236" s="20">
        <v>117.92</v>
      </c>
      <c r="G236" s="251">
        <f t="shared" ref="G236:G238" si="26">E236+F236</f>
        <v>402.46000000000004</v>
      </c>
      <c r="H236" s="20">
        <v>218.43</v>
      </c>
      <c r="I236" s="20">
        <v>12.96</v>
      </c>
      <c r="J236" s="499">
        <f t="shared" ref="J236:J238" si="27">C236+D236+G236+H236+I236</f>
        <v>2092.4499999999998</v>
      </c>
      <c r="K236" s="20">
        <v>109.36</v>
      </c>
      <c r="L236" s="181">
        <f>SUM(J236:K236)</f>
        <v>2201.81</v>
      </c>
      <c r="M236" s="20">
        <v>44.18</v>
      </c>
      <c r="N236" s="20">
        <v>863.04</v>
      </c>
      <c r="O236" s="497">
        <f t="shared" si="15"/>
        <v>907.21999999999991</v>
      </c>
      <c r="P236" s="26">
        <f t="shared" si="16"/>
        <v>3109.0299999999997</v>
      </c>
    </row>
    <row r="237" spans="1:16" x14ac:dyDescent="0.25">
      <c r="A237" s="17" t="s">
        <v>35</v>
      </c>
      <c r="B237" s="17"/>
      <c r="C237" s="17">
        <v>0</v>
      </c>
      <c r="D237" s="17">
        <v>232</v>
      </c>
      <c r="E237" s="17">
        <v>335.92</v>
      </c>
      <c r="F237" s="17">
        <v>51.71</v>
      </c>
      <c r="G237" s="48">
        <f t="shared" si="26"/>
        <v>387.63</v>
      </c>
      <c r="H237" s="17">
        <v>262.11</v>
      </c>
      <c r="I237" s="17">
        <v>14.88</v>
      </c>
      <c r="J237" s="497">
        <f t="shared" si="27"/>
        <v>896.62</v>
      </c>
      <c r="K237" s="20">
        <v>108.42</v>
      </c>
      <c r="L237" s="181">
        <f>SUM(J237:K237)</f>
        <v>1005.04</v>
      </c>
      <c r="M237" s="17">
        <v>0</v>
      </c>
      <c r="N237" s="20">
        <v>863.04</v>
      </c>
      <c r="O237" s="497">
        <f t="shared" si="15"/>
        <v>863.04</v>
      </c>
      <c r="P237" s="26">
        <f t="shared" si="16"/>
        <v>1868.08</v>
      </c>
    </row>
    <row r="238" spans="1:16" ht="15.75" thickBot="1" x14ac:dyDescent="0.3">
      <c r="A238" s="199" t="s">
        <v>36</v>
      </c>
      <c r="B238" s="199"/>
      <c r="C238" s="199">
        <v>1302</v>
      </c>
      <c r="D238" s="199">
        <v>156.6</v>
      </c>
      <c r="E238" s="199">
        <v>264.77999999999997</v>
      </c>
      <c r="F238" s="199">
        <v>27.9</v>
      </c>
      <c r="G238" s="249">
        <f t="shared" si="26"/>
        <v>292.67999999999995</v>
      </c>
      <c r="H238" s="199">
        <v>218.43</v>
      </c>
      <c r="I238" s="199">
        <v>11.63</v>
      </c>
      <c r="J238" s="502">
        <f t="shared" si="27"/>
        <v>1981.34</v>
      </c>
      <c r="K238" s="20">
        <v>108.42</v>
      </c>
      <c r="L238" s="258">
        <f>SUM(J238:K238)</f>
        <v>2089.7599999999998</v>
      </c>
      <c r="M238" s="199">
        <v>104.63</v>
      </c>
      <c r="N238" s="20">
        <v>863.04</v>
      </c>
      <c r="O238" s="497">
        <f t="shared" si="15"/>
        <v>967.67</v>
      </c>
      <c r="P238" s="26">
        <f t="shared" si="16"/>
        <v>3057.43</v>
      </c>
    </row>
    <row r="239" spans="1:16" ht="15.75" thickBot="1" x14ac:dyDescent="0.3">
      <c r="A239" s="243"/>
      <c r="B239" s="241"/>
      <c r="C239" s="241"/>
      <c r="D239" s="241"/>
      <c r="E239" s="241"/>
      <c r="F239" s="241"/>
      <c r="G239" s="250"/>
      <c r="H239" s="241"/>
      <c r="I239" s="241"/>
      <c r="J239" s="498"/>
      <c r="K239" s="241"/>
      <c r="L239" s="241"/>
      <c r="M239" s="241"/>
      <c r="N239" s="241"/>
      <c r="O239" s="497"/>
      <c r="P239" s="408">
        <f>SUM(P236:P238)</f>
        <v>8034.5399999999991</v>
      </c>
    </row>
    <row r="240" spans="1:16" x14ac:dyDescent="0.25">
      <c r="A240" s="20" t="s">
        <v>34</v>
      </c>
      <c r="B240" s="20">
        <v>60</v>
      </c>
      <c r="C240" s="20">
        <v>966</v>
      </c>
      <c r="D240" s="20">
        <v>0</v>
      </c>
      <c r="E240" s="20">
        <v>0</v>
      </c>
      <c r="F240" s="20">
        <v>87.49</v>
      </c>
      <c r="G240" s="251">
        <f t="shared" ref="G240:G242" si="28">E240+F240</f>
        <v>87.49</v>
      </c>
      <c r="H240" s="20">
        <v>0</v>
      </c>
      <c r="I240" s="20">
        <v>9.6199999999999992</v>
      </c>
      <c r="J240" s="499">
        <f t="shared" ref="J240:J242" si="29">C240+D240+G240+H240+I240</f>
        <v>1063.1099999999999</v>
      </c>
      <c r="K240" s="20">
        <v>0</v>
      </c>
      <c r="L240" s="181">
        <f>SUM(J240:K240)</f>
        <v>1063.1099999999999</v>
      </c>
      <c r="M240" s="20">
        <v>32.78</v>
      </c>
      <c r="N240" s="20">
        <v>640.32000000000005</v>
      </c>
      <c r="O240" s="497">
        <f t="shared" si="15"/>
        <v>673.1</v>
      </c>
      <c r="P240" s="26">
        <f t="shared" si="16"/>
        <v>1736.21</v>
      </c>
    </row>
    <row r="241" spans="1:16" x14ac:dyDescent="0.25">
      <c r="A241" s="17" t="s">
        <v>35</v>
      </c>
      <c r="B241" s="17"/>
      <c r="C241" s="17">
        <v>0</v>
      </c>
      <c r="D241" s="17">
        <v>34.799999999999997</v>
      </c>
      <c r="E241" s="17">
        <v>47.42</v>
      </c>
      <c r="F241" s="17">
        <v>38.36</v>
      </c>
      <c r="G241" s="48">
        <f t="shared" si="28"/>
        <v>85.78</v>
      </c>
      <c r="H241" s="17">
        <v>0</v>
      </c>
      <c r="I241" s="17">
        <v>11.04</v>
      </c>
      <c r="J241" s="497">
        <f t="shared" si="29"/>
        <v>131.62</v>
      </c>
      <c r="K241" s="20">
        <v>0</v>
      </c>
      <c r="L241" s="181">
        <f>SUM(J241:K241)</f>
        <v>131.62</v>
      </c>
      <c r="M241" s="17">
        <v>0</v>
      </c>
      <c r="N241" s="20">
        <v>640.32000000000005</v>
      </c>
      <c r="O241" s="497">
        <f t="shared" si="15"/>
        <v>640.32000000000005</v>
      </c>
      <c r="P241" s="26">
        <f t="shared" si="16"/>
        <v>771.94</v>
      </c>
    </row>
    <row r="242" spans="1:16" ht="15.75" thickBot="1" x14ac:dyDescent="0.3">
      <c r="A242" s="199" t="s">
        <v>36</v>
      </c>
      <c r="B242" s="199"/>
      <c r="C242" s="199">
        <v>966</v>
      </c>
      <c r="D242" s="199">
        <v>187.28</v>
      </c>
      <c r="E242" s="199">
        <v>566.20000000000005</v>
      </c>
      <c r="F242" s="199">
        <v>20.7</v>
      </c>
      <c r="G242" s="249">
        <f t="shared" si="28"/>
        <v>586.90000000000009</v>
      </c>
      <c r="H242" s="199">
        <v>520.52</v>
      </c>
      <c r="I242" s="199">
        <v>8.6300000000000008</v>
      </c>
      <c r="J242" s="502">
        <f t="shared" si="29"/>
        <v>2269.33</v>
      </c>
      <c r="K242" s="20">
        <v>108.42</v>
      </c>
      <c r="L242" s="258">
        <f>SUM(J242:K242)</f>
        <v>2377.75</v>
      </c>
      <c r="M242" s="199">
        <v>77.63</v>
      </c>
      <c r="N242" s="20">
        <v>640.32000000000005</v>
      </c>
      <c r="O242" s="497">
        <f t="shared" si="15"/>
        <v>717.95</v>
      </c>
      <c r="P242" s="26">
        <f t="shared" si="16"/>
        <v>3095.7</v>
      </c>
    </row>
    <row r="243" spans="1:16" ht="15.75" thickBot="1" x14ac:dyDescent="0.3">
      <c r="A243" s="243"/>
      <c r="B243" s="241"/>
      <c r="C243" s="241"/>
      <c r="D243" s="241"/>
      <c r="E243" s="241"/>
      <c r="F243" s="241"/>
      <c r="G243" s="250"/>
      <c r="H243" s="241"/>
      <c r="I243" s="241"/>
      <c r="J243" s="498"/>
      <c r="K243" s="241"/>
      <c r="L243" s="241"/>
      <c r="M243" s="241"/>
      <c r="N243" s="241"/>
      <c r="O243" s="497"/>
      <c r="P243" s="408">
        <f>SUM(P240:P242)</f>
        <v>5603.85</v>
      </c>
    </row>
    <row r="244" spans="1:16" x14ac:dyDescent="0.25">
      <c r="A244" s="20" t="s">
        <v>34</v>
      </c>
      <c r="B244" s="20">
        <v>61</v>
      </c>
      <c r="C244" s="20">
        <v>879.2</v>
      </c>
      <c r="D244" s="20">
        <v>55.45</v>
      </c>
      <c r="E244" s="20">
        <v>37.78</v>
      </c>
      <c r="F244" s="20">
        <v>79.63</v>
      </c>
      <c r="G244" s="251">
        <f t="shared" ref="G244:G246" si="30">E244+F244</f>
        <v>117.41</v>
      </c>
      <c r="H244" s="20">
        <v>260.26</v>
      </c>
      <c r="I244" s="20">
        <v>8.75</v>
      </c>
      <c r="J244" s="499">
        <f t="shared" ref="J244:J246" si="31">C244+D244+G244+H244+I244</f>
        <v>1321.0700000000002</v>
      </c>
      <c r="K244" s="20">
        <v>54.68</v>
      </c>
      <c r="L244" s="181">
        <f>SUM(J244:K244)</f>
        <v>1375.7500000000002</v>
      </c>
      <c r="M244" s="20">
        <v>29.83</v>
      </c>
      <c r="N244" s="20">
        <v>582.78</v>
      </c>
      <c r="O244" s="497">
        <f t="shared" si="15"/>
        <v>612.61</v>
      </c>
      <c r="P244" s="26">
        <f t="shared" si="16"/>
        <v>1988.3600000000001</v>
      </c>
    </row>
    <row r="245" spans="1:16" x14ac:dyDescent="0.25">
      <c r="A245" s="17" t="s">
        <v>35</v>
      </c>
      <c r="B245" s="17"/>
      <c r="C245" s="17">
        <v>0</v>
      </c>
      <c r="D245" s="17">
        <v>60.55</v>
      </c>
      <c r="E245" s="17">
        <v>41.26</v>
      </c>
      <c r="F245" s="17">
        <v>34.92</v>
      </c>
      <c r="G245" s="48">
        <f t="shared" si="30"/>
        <v>76.180000000000007</v>
      </c>
      <c r="H245" s="17">
        <v>260.26</v>
      </c>
      <c r="I245" s="17">
        <v>10.050000000000001</v>
      </c>
      <c r="J245" s="497">
        <f t="shared" si="31"/>
        <v>407.04</v>
      </c>
      <c r="K245" s="20">
        <v>54.21</v>
      </c>
      <c r="L245" s="181">
        <f>SUM(J245:K245)</f>
        <v>461.25</v>
      </c>
      <c r="M245" s="17">
        <v>0</v>
      </c>
      <c r="N245" s="20">
        <v>582.78</v>
      </c>
      <c r="O245" s="497">
        <f t="shared" si="15"/>
        <v>582.78</v>
      </c>
      <c r="P245" s="26">
        <f t="shared" si="16"/>
        <v>1044.03</v>
      </c>
    </row>
    <row r="246" spans="1:16" ht="15.75" thickBot="1" x14ac:dyDescent="0.3">
      <c r="A246" s="199" t="s">
        <v>36</v>
      </c>
      <c r="B246" s="199"/>
      <c r="C246" s="199">
        <v>879.2</v>
      </c>
      <c r="D246" s="199">
        <v>76.680000000000007</v>
      </c>
      <c r="E246" s="199">
        <v>107.57</v>
      </c>
      <c r="F246" s="199">
        <v>18.84</v>
      </c>
      <c r="G246" s="249">
        <f t="shared" si="30"/>
        <v>126.41</v>
      </c>
      <c r="H246" s="17">
        <v>260.26</v>
      </c>
      <c r="I246" s="199">
        <v>7.85</v>
      </c>
      <c r="J246" s="502">
        <f t="shared" si="31"/>
        <v>1350.4</v>
      </c>
      <c r="K246" s="20">
        <v>54.21</v>
      </c>
      <c r="L246" s="258">
        <f>SUM(J246:K246)</f>
        <v>1404.6100000000001</v>
      </c>
      <c r="M246" s="199">
        <v>70.650000000000006</v>
      </c>
      <c r="N246" s="20">
        <v>582.78</v>
      </c>
      <c r="O246" s="497">
        <f t="shared" si="15"/>
        <v>653.42999999999995</v>
      </c>
      <c r="P246" s="26">
        <f t="shared" si="16"/>
        <v>2058.04</v>
      </c>
    </row>
    <row r="247" spans="1:16" ht="15.75" thickBot="1" x14ac:dyDescent="0.3">
      <c r="A247" s="243"/>
      <c r="B247" s="241"/>
      <c r="C247" s="241"/>
      <c r="D247" s="241"/>
      <c r="E247" s="241"/>
      <c r="F247" s="241"/>
      <c r="G247" s="250"/>
      <c r="H247" s="241"/>
      <c r="I247" s="241"/>
      <c r="J247" s="498"/>
      <c r="K247" s="241"/>
      <c r="L247" s="241"/>
      <c r="M247" s="241"/>
      <c r="N247" s="241"/>
      <c r="O247" s="497"/>
      <c r="P247" s="408">
        <f>SUM(P244:P246)</f>
        <v>5090.43</v>
      </c>
    </row>
    <row r="248" spans="1:16" x14ac:dyDescent="0.25">
      <c r="A248" s="20" t="s">
        <v>34</v>
      </c>
      <c r="B248" s="20">
        <v>62</v>
      </c>
      <c r="C248" s="20">
        <v>868</v>
      </c>
      <c r="D248" s="20">
        <v>190.24</v>
      </c>
      <c r="E248" s="20">
        <v>232.38</v>
      </c>
      <c r="F248" s="20">
        <v>78.62</v>
      </c>
      <c r="G248" s="251">
        <f t="shared" ref="G248:G250" si="32">E248+F248</f>
        <v>311</v>
      </c>
      <c r="H248" s="20">
        <v>62.91</v>
      </c>
      <c r="I248" s="20">
        <v>8.64</v>
      </c>
      <c r="J248" s="499">
        <f t="shared" ref="J248:J250" si="33">C248+D248+G248+H248+I248</f>
        <v>1440.7900000000002</v>
      </c>
      <c r="K248" s="20">
        <v>109.36</v>
      </c>
      <c r="L248" s="181">
        <f>SUM(J248:K248)</f>
        <v>1550.15</v>
      </c>
      <c r="M248" s="20">
        <v>29.45</v>
      </c>
      <c r="N248" s="20">
        <v>575.36</v>
      </c>
      <c r="O248" s="497">
        <f t="shared" si="15"/>
        <v>604.81000000000006</v>
      </c>
      <c r="P248" s="26">
        <f t="shared" si="16"/>
        <v>2154.96</v>
      </c>
    </row>
    <row r="249" spans="1:16" x14ac:dyDescent="0.25">
      <c r="A249" s="17" t="s">
        <v>35</v>
      </c>
      <c r="B249" s="17"/>
      <c r="C249" s="17">
        <v>0</v>
      </c>
      <c r="D249" s="17">
        <v>500.02</v>
      </c>
      <c r="E249" s="17">
        <v>528.62</v>
      </c>
      <c r="F249" s="17">
        <v>34.47</v>
      </c>
      <c r="G249" s="48">
        <f t="shared" si="32"/>
        <v>563.09</v>
      </c>
      <c r="H249" s="17">
        <v>107.47</v>
      </c>
      <c r="I249" s="17">
        <v>9.92</v>
      </c>
      <c r="J249" s="497">
        <f t="shared" si="33"/>
        <v>1180.5000000000002</v>
      </c>
      <c r="K249" s="20">
        <v>108.42</v>
      </c>
      <c r="L249" s="181">
        <f>SUM(J249:K249)</f>
        <v>1288.9200000000003</v>
      </c>
      <c r="M249" s="17">
        <v>0</v>
      </c>
      <c r="N249" s="20">
        <v>575.36</v>
      </c>
      <c r="O249" s="497">
        <f t="shared" si="15"/>
        <v>575.36</v>
      </c>
      <c r="P249" s="26">
        <f t="shared" si="16"/>
        <v>1864.2800000000002</v>
      </c>
    </row>
    <row r="250" spans="1:16" ht="15.75" thickBot="1" x14ac:dyDescent="0.3">
      <c r="A250" s="199" t="s">
        <v>36</v>
      </c>
      <c r="B250" s="199"/>
      <c r="C250" s="199">
        <v>868</v>
      </c>
      <c r="D250" s="199">
        <v>384.02</v>
      </c>
      <c r="E250" s="199">
        <v>505.34</v>
      </c>
      <c r="F250" s="199">
        <v>18.600000000000001</v>
      </c>
      <c r="G250" s="249">
        <f t="shared" si="32"/>
        <v>523.93999999999994</v>
      </c>
      <c r="H250" s="199">
        <v>99.6</v>
      </c>
      <c r="I250" s="199">
        <v>7.75</v>
      </c>
      <c r="J250" s="502">
        <f t="shared" si="33"/>
        <v>1883.31</v>
      </c>
      <c r="K250" s="20">
        <v>108.42</v>
      </c>
      <c r="L250" s="258">
        <f>SUM(J250:K250)</f>
        <v>1991.73</v>
      </c>
      <c r="M250" s="199">
        <v>69.75</v>
      </c>
      <c r="N250" s="20">
        <v>575.36</v>
      </c>
      <c r="O250" s="497">
        <f t="shared" si="15"/>
        <v>645.11</v>
      </c>
      <c r="P250" s="26">
        <f t="shared" si="16"/>
        <v>2636.84</v>
      </c>
    </row>
    <row r="251" spans="1:16" ht="15.75" thickBot="1" x14ac:dyDescent="0.3">
      <c r="A251" s="243"/>
      <c r="B251" s="241"/>
      <c r="C251" s="241"/>
      <c r="D251" s="241"/>
      <c r="E251" s="241"/>
      <c r="F251" s="241"/>
      <c r="G251" s="250"/>
      <c r="H251" s="241"/>
      <c r="I251" s="241"/>
      <c r="J251" s="498"/>
      <c r="K251" s="241"/>
      <c r="L251" s="241"/>
      <c r="M251" s="241"/>
      <c r="N251" s="241"/>
      <c r="O251" s="497"/>
      <c r="P251" s="408">
        <f>SUM(P248:P250)</f>
        <v>6656.08</v>
      </c>
    </row>
    <row r="252" spans="1:16" x14ac:dyDescent="0.25">
      <c r="A252" s="20" t="s">
        <v>34</v>
      </c>
      <c r="B252" s="20">
        <v>63</v>
      </c>
      <c r="C252" s="20">
        <v>1293.5999999999999</v>
      </c>
      <c r="D252" s="20">
        <v>308.56</v>
      </c>
      <c r="E252" s="20">
        <v>307.47000000000003</v>
      </c>
      <c r="F252" s="20">
        <v>117.16</v>
      </c>
      <c r="G252" s="251">
        <f t="shared" ref="G252:G254" si="34">E252+F252</f>
        <v>424.63</v>
      </c>
      <c r="H252" s="20">
        <v>174.74</v>
      </c>
      <c r="I252" s="20">
        <v>12.88</v>
      </c>
      <c r="J252" s="499">
        <f t="shared" ref="J252:J254" si="35">C252+D252+G252+H252+I252</f>
        <v>2214.41</v>
      </c>
      <c r="K252" s="20">
        <v>109.36</v>
      </c>
      <c r="L252" s="181">
        <f>SUM(J252:K252)</f>
        <v>2323.77</v>
      </c>
      <c r="M252" s="20">
        <v>43.89</v>
      </c>
      <c r="N252" s="20">
        <v>857.47</v>
      </c>
      <c r="O252" s="497">
        <f t="shared" si="15"/>
        <v>901.36</v>
      </c>
      <c r="P252" s="26">
        <f t="shared" si="16"/>
        <v>3225.13</v>
      </c>
    </row>
    <row r="253" spans="1:16" x14ac:dyDescent="0.25">
      <c r="A253" s="17" t="s">
        <v>35</v>
      </c>
      <c r="B253" s="17"/>
      <c r="C253" s="17">
        <v>0</v>
      </c>
      <c r="D253" s="17">
        <v>359.6</v>
      </c>
      <c r="E253" s="17">
        <v>324.85000000000002</v>
      </c>
      <c r="F253" s="17">
        <v>51.37</v>
      </c>
      <c r="G253" s="48">
        <f t="shared" si="34"/>
        <v>376.22</v>
      </c>
      <c r="H253" s="17">
        <v>174.74</v>
      </c>
      <c r="I253" s="17">
        <v>14.78</v>
      </c>
      <c r="J253" s="497">
        <f t="shared" si="35"/>
        <v>925.34</v>
      </c>
      <c r="K253" s="20">
        <v>108.42</v>
      </c>
      <c r="L253" s="181">
        <f>SUM(J253:K253)</f>
        <v>1033.76</v>
      </c>
      <c r="M253" s="17">
        <v>0</v>
      </c>
      <c r="N253" s="20">
        <v>857.47</v>
      </c>
      <c r="O253" s="497">
        <f t="shared" si="15"/>
        <v>857.47</v>
      </c>
      <c r="P253" s="26">
        <f t="shared" si="16"/>
        <v>1891.23</v>
      </c>
    </row>
    <row r="254" spans="1:16" ht="15.75" thickBot="1" x14ac:dyDescent="0.3">
      <c r="A254" s="199" t="s">
        <v>36</v>
      </c>
      <c r="B254" s="199"/>
      <c r="C254" s="199">
        <v>1293.5999999999999</v>
      </c>
      <c r="D254" s="199">
        <v>308.73</v>
      </c>
      <c r="E254" s="199">
        <v>312.20999999999998</v>
      </c>
      <c r="F254" s="199">
        <v>27.72</v>
      </c>
      <c r="G254" s="249">
        <f t="shared" si="34"/>
        <v>339.92999999999995</v>
      </c>
      <c r="H254" s="199">
        <v>174.74</v>
      </c>
      <c r="I254" s="199">
        <v>11.55</v>
      </c>
      <c r="J254" s="502">
        <f t="shared" si="35"/>
        <v>2128.5500000000002</v>
      </c>
      <c r="K254" s="20">
        <v>108.42</v>
      </c>
      <c r="L254" s="258">
        <f>SUM(J254:K254)</f>
        <v>2236.9700000000003</v>
      </c>
      <c r="M254" s="199">
        <v>103.95</v>
      </c>
      <c r="N254" s="20">
        <v>857.47</v>
      </c>
      <c r="O254" s="497">
        <f t="shared" si="15"/>
        <v>961.42000000000007</v>
      </c>
      <c r="P254" s="26">
        <f t="shared" si="16"/>
        <v>3198.3900000000003</v>
      </c>
    </row>
    <row r="255" spans="1:16" ht="15.75" thickBot="1" x14ac:dyDescent="0.3">
      <c r="A255" s="243"/>
      <c r="B255" s="241"/>
      <c r="C255" s="241"/>
      <c r="D255" s="241"/>
      <c r="E255" s="241"/>
      <c r="F255" s="241"/>
      <c r="G255" s="250"/>
      <c r="H255" s="241"/>
      <c r="I255" s="241"/>
      <c r="J255" s="498"/>
      <c r="K255" s="241"/>
      <c r="L255" s="241"/>
      <c r="M255" s="241"/>
      <c r="N255" s="241"/>
      <c r="O255" s="497"/>
      <c r="P255" s="408">
        <f>SUM(P252:P254)</f>
        <v>8314.75</v>
      </c>
    </row>
    <row r="256" spans="1:16" x14ac:dyDescent="0.25">
      <c r="A256" s="20" t="s">
        <v>34</v>
      </c>
      <c r="B256" s="20">
        <v>64</v>
      </c>
      <c r="C256" s="20">
        <v>991.2</v>
      </c>
      <c r="D256" s="20">
        <v>464.35</v>
      </c>
      <c r="E256" s="20">
        <v>603.42999999999995</v>
      </c>
      <c r="F256" s="20">
        <v>89.77</v>
      </c>
      <c r="G256" s="251">
        <f t="shared" ref="G256:G258" si="36">E256+F256</f>
        <v>693.19999999999993</v>
      </c>
      <c r="H256" s="20">
        <v>143.55000000000001</v>
      </c>
      <c r="I256" s="20">
        <v>9.8699999999999992</v>
      </c>
      <c r="J256" s="499">
        <f t="shared" ref="J256:J258" si="37">C256+D256+G256+H256+I256</f>
        <v>2302.17</v>
      </c>
      <c r="K256" s="20">
        <v>164.04</v>
      </c>
      <c r="L256" s="181">
        <f>SUM(J256:K256)</f>
        <v>2466.21</v>
      </c>
      <c r="M256" s="20">
        <v>33.630000000000003</v>
      </c>
      <c r="N256" s="20">
        <v>657.02</v>
      </c>
      <c r="O256" s="497">
        <f t="shared" si="15"/>
        <v>690.65</v>
      </c>
      <c r="P256" s="26">
        <f t="shared" si="16"/>
        <v>3156.86</v>
      </c>
    </row>
    <row r="257" spans="1:16" x14ac:dyDescent="0.25">
      <c r="A257" s="17" t="s">
        <v>35</v>
      </c>
      <c r="B257" s="17"/>
      <c r="C257" s="17">
        <v>0</v>
      </c>
      <c r="D257" s="17">
        <v>149.76</v>
      </c>
      <c r="E257" s="17">
        <v>187.4</v>
      </c>
      <c r="F257" s="17">
        <v>39.36</v>
      </c>
      <c r="G257" s="48">
        <f t="shared" si="36"/>
        <v>226.76</v>
      </c>
      <c r="H257" s="17">
        <v>211.7</v>
      </c>
      <c r="I257" s="17">
        <v>11.33</v>
      </c>
      <c r="J257" s="497">
        <f t="shared" si="37"/>
        <v>599.55000000000007</v>
      </c>
      <c r="K257" s="20">
        <v>162.63</v>
      </c>
      <c r="L257" s="181">
        <f>SUM(J257:K257)</f>
        <v>762.18000000000006</v>
      </c>
      <c r="M257" s="17">
        <v>0</v>
      </c>
      <c r="N257" s="20">
        <v>657.02</v>
      </c>
      <c r="O257" s="497">
        <f t="shared" si="15"/>
        <v>657.02</v>
      </c>
      <c r="P257" s="26">
        <f t="shared" si="16"/>
        <v>1419.2</v>
      </c>
    </row>
    <row r="258" spans="1:16" ht="15.75" thickBot="1" x14ac:dyDescent="0.3">
      <c r="A258" s="199" t="s">
        <v>36</v>
      </c>
      <c r="B258" s="199"/>
      <c r="C258" s="199">
        <v>991.2</v>
      </c>
      <c r="D258" s="199">
        <v>569.21</v>
      </c>
      <c r="E258" s="199">
        <v>756.85</v>
      </c>
      <c r="F258" s="199">
        <v>21.24</v>
      </c>
      <c r="G258" s="249">
        <f t="shared" si="36"/>
        <v>778.09</v>
      </c>
      <c r="H258" s="199">
        <v>0</v>
      </c>
      <c r="I258" s="199">
        <v>8.85</v>
      </c>
      <c r="J258" s="502">
        <f t="shared" si="37"/>
        <v>2347.35</v>
      </c>
      <c r="K258" s="20">
        <v>162.63</v>
      </c>
      <c r="L258" s="258">
        <f>SUM(J258:K258)</f>
        <v>2509.98</v>
      </c>
      <c r="M258" s="199">
        <v>79.650000000000006</v>
      </c>
      <c r="N258" s="20">
        <v>657.02</v>
      </c>
      <c r="O258" s="497">
        <f t="shared" si="15"/>
        <v>736.67</v>
      </c>
      <c r="P258" s="26">
        <f t="shared" si="16"/>
        <v>3246.65</v>
      </c>
    </row>
    <row r="259" spans="1:16" ht="15.75" thickBot="1" x14ac:dyDescent="0.3">
      <c r="A259" s="243"/>
      <c r="B259" s="241"/>
      <c r="C259" s="241"/>
      <c r="D259" s="241"/>
      <c r="E259" s="241"/>
      <c r="F259" s="241"/>
      <c r="G259" s="250"/>
      <c r="H259" s="241"/>
      <c r="I259" s="241"/>
      <c r="J259" s="498"/>
      <c r="K259" s="241"/>
      <c r="L259" s="241"/>
      <c r="M259" s="241"/>
      <c r="N259" s="241"/>
      <c r="O259" s="497"/>
      <c r="P259" s="408">
        <f>SUM(P256:P258)</f>
        <v>7822.7100000000009</v>
      </c>
    </row>
    <row r="260" spans="1:16" x14ac:dyDescent="0.25">
      <c r="A260" s="20" t="s">
        <v>34</v>
      </c>
      <c r="B260" s="20">
        <v>65</v>
      </c>
      <c r="C260" s="20">
        <v>873.6</v>
      </c>
      <c r="D260" s="20">
        <v>58</v>
      </c>
      <c r="E260" s="20">
        <v>79.040000000000006</v>
      </c>
      <c r="F260" s="20">
        <v>79.12</v>
      </c>
      <c r="G260" s="251">
        <f t="shared" ref="G260:G262" si="38">E260+F260</f>
        <v>158.16000000000003</v>
      </c>
      <c r="H260" s="20">
        <v>43.69</v>
      </c>
      <c r="I260" s="20">
        <v>8.6999999999999993</v>
      </c>
      <c r="J260" s="499">
        <f t="shared" ref="J260:J262" si="39">C260+D260+G260+H260+I260</f>
        <v>1142.1500000000001</v>
      </c>
      <c r="K260" s="20">
        <v>54.68</v>
      </c>
      <c r="L260" s="181">
        <f>SUM(J260:K260)</f>
        <v>1196.8300000000002</v>
      </c>
      <c r="M260" s="20">
        <v>29.64</v>
      </c>
      <c r="N260" s="20">
        <v>579.07000000000005</v>
      </c>
      <c r="O260" s="497">
        <f t="shared" si="15"/>
        <v>608.71</v>
      </c>
      <c r="P260" s="26">
        <f t="shared" si="16"/>
        <v>1805.5400000000002</v>
      </c>
    </row>
    <row r="261" spans="1:16" x14ac:dyDescent="0.25">
      <c r="A261" s="17" t="s">
        <v>35</v>
      </c>
      <c r="B261" s="17"/>
      <c r="C261" s="17">
        <v>0</v>
      </c>
      <c r="D261" s="17">
        <v>58</v>
      </c>
      <c r="E261" s="17">
        <v>118.56</v>
      </c>
      <c r="F261" s="17">
        <v>34.69</v>
      </c>
      <c r="G261" s="48">
        <f t="shared" si="38"/>
        <v>153.25</v>
      </c>
      <c r="H261" s="17">
        <v>87.37</v>
      </c>
      <c r="I261" s="17">
        <v>9.98</v>
      </c>
      <c r="J261" s="497">
        <f t="shared" si="39"/>
        <v>308.60000000000002</v>
      </c>
      <c r="K261" s="20">
        <v>54.21</v>
      </c>
      <c r="L261" s="181">
        <f>SUM(J261:K261)</f>
        <v>362.81</v>
      </c>
      <c r="M261" s="17">
        <v>0</v>
      </c>
      <c r="N261" s="20">
        <v>579.07000000000005</v>
      </c>
      <c r="O261" s="497">
        <f t="shared" ref="O261:O284" si="40">M261+N261</f>
        <v>579.07000000000005</v>
      </c>
      <c r="P261" s="26">
        <f t="shared" ref="P261:P284" si="41">L261+O261</f>
        <v>941.88000000000011</v>
      </c>
    </row>
    <row r="262" spans="1:16" ht="15.75" thickBot="1" x14ac:dyDescent="0.3">
      <c r="A262" s="199" t="s">
        <v>36</v>
      </c>
      <c r="B262" s="199"/>
      <c r="C262" s="199">
        <v>873.6</v>
      </c>
      <c r="D262" s="199">
        <v>11.6</v>
      </c>
      <c r="E262" s="199">
        <v>47.42</v>
      </c>
      <c r="F262" s="199">
        <v>18.72</v>
      </c>
      <c r="G262" s="249">
        <f t="shared" si="38"/>
        <v>66.14</v>
      </c>
      <c r="H262" s="199">
        <v>0</v>
      </c>
      <c r="I262" s="199">
        <v>7.8</v>
      </c>
      <c r="J262" s="502">
        <f t="shared" si="39"/>
        <v>959.14</v>
      </c>
      <c r="K262" s="20">
        <v>54.21</v>
      </c>
      <c r="L262" s="258">
        <f>SUM(J262:K262)</f>
        <v>1013.35</v>
      </c>
      <c r="M262" s="199">
        <v>70.2</v>
      </c>
      <c r="N262" s="20">
        <v>579.07000000000005</v>
      </c>
      <c r="O262" s="497">
        <f t="shared" si="40"/>
        <v>649.2700000000001</v>
      </c>
      <c r="P262" s="26">
        <f t="shared" si="41"/>
        <v>1662.6200000000001</v>
      </c>
    </row>
    <row r="263" spans="1:16" ht="15.75" thickBot="1" x14ac:dyDescent="0.3">
      <c r="A263" s="243"/>
      <c r="B263" s="241"/>
      <c r="C263" s="241"/>
      <c r="D263" s="241"/>
      <c r="E263" s="241"/>
      <c r="F263" s="241"/>
      <c r="G263" s="250"/>
      <c r="H263" s="241"/>
      <c r="I263" s="241"/>
      <c r="J263" s="498"/>
      <c r="K263" s="241"/>
      <c r="L263" s="241"/>
      <c r="M263" s="241"/>
      <c r="N263" s="241"/>
      <c r="O263" s="497"/>
      <c r="P263" s="408">
        <f>SUM(P260:P262)</f>
        <v>4410.04</v>
      </c>
    </row>
    <row r="264" spans="1:16" x14ac:dyDescent="0.25">
      <c r="A264" s="20" t="s">
        <v>34</v>
      </c>
      <c r="B264" s="20">
        <v>66</v>
      </c>
      <c r="C264" s="20">
        <v>865.2</v>
      </c>
      <c r="D264" s="20">
        <v>215.01</v>
      </c>
      <c r="E264" s="20">
        <v>394.92</v>
      </c>
      <c r="F264" s="20">
        <v>78.36</v>
      </c>
      <c r="G264" s="251">
        <f t="shared" ref="G264:G282" si="42">E264+F264</f>
        <v>473.28000000000003</v>
      </c>
      <c r="H264" s="20">
        <v>0</v>
      </c>
      <c r="I264" s="20">
        <v>8.61</v>
      </c>
      <c r="J264" s="499">
        <f t="shared" ref="J264:J266" si="43">C264+D264+G264+H264+I264</f>
        <v>1562.1</v>
      </c>
      <c r="K264" s="20">
        <v>164.04</v>
      </c>
      <c r="L264" s="181">
        <f>SUM(J264:K264)</f>
        <v>1726.1399999999999</v>
      </c>
      <c r="M264" s="20">
        <v>29.36</v>
      </c>
      <c r="N264" s="20">
        <v>573.5</v>
      </c>
      <c r="O264" s="497">
        <f t="shared" si="40"/>
        <v>602.86</v>
      </c>
      <c r="P264" s="409">
        <f t="shared" si="41"/>
        <v>2329</v>
      </c>
    </row>
    <row r="265" spans="1:16" x14ac:dyDescent="0.25">
      <c r="A265" s="17" t="s">
        <v>35</v>
      </c>
      <c r="B265" s="17"/>
      <c r="C265" s="17">
        <v>0</v>
      </c>
      <c r="D265" s="17">
        <v>227.53</v>
      </c>
      <c r="E265" s="17">
        <v>427.49</v>
      </c>
      <c r="F265" s="17">
        <v>34.36</v>
      </c>
      <c r="G265" s="48">
        <f t="shared" si="42"/>
        <v>461.85</v>
      </c>
      <c r="H265" s="17">
        <v>0</v>
      </c>
      <c r="I265" s="17">
        <v>9.89</v>
      </c>
      <c r="J265" s="497">
        <f t="shared" si="43"/>
        <v>699.27</v>
      </c>
      <c r="K265" s="20">
        <v>162.63</v>
      </c>
      <c r="L265" s="181">
        <f>SUM(J265:K265)</f>
        <v>861.9</v>
      </c>
      <c r="M265" s="17">
        <v>0</v>
      </c>
      <c r="N265" s="20">
        <v>573.5</v>
      </c>
      <c r="O265" s="497">
        <f t="shared" si="40"/>
        <v>573.5</v>
      </c>
      <c r="P265" s="409">
        <f t="shared" si="41"/>
        <v>1435.4</v>
      </c>
    </row>
    <row r="266" spans="1:16" ht="15.75" thickBot="1" x14ac:dyDescent="0.3">
      <c r="A266" s="199" t="s">
        <v>36</v>
      </c>
      <c r="B266" s="199"/>
      <c r="C266" s="199">
        <v>865.2</v>
      </c>
      <c r="D266" s="199">
        <v>219.76</v>
      </c>
      <c r="E266" s="199">
        <v>400.77</v>
      </c>
      <c r="F266" s="199">
        <v>18.54</v>
      </c>
      <c r="G266" s="249">
        <f t="shared" si="42"/>
        <v>419.31</v>
      </c>
      <c r="H266" s="199">
        <v>0</v>
      </c>
      <c r="I266" s="199">
        <v>7.73</v>
      </c>
      <c r="J266" s="502">
        <f t="shared" si="43"/>
        <v>1512</v>
      </c>
      <c r="K266" s="20">
        <v>162.63</v>
      </c>
      <c r="L266" s="258">
        <f>SUM(J266:K266)</f>
        <v>1674.63</v>
      </c>
      <c r="M266" s="199">
        <v>69.53</v>
      </c>
      <c r="N266" s="20">
        <v>573.5</v>
      </c>
      <c r="O266" s="497">
        <f t="shared" si="40"/>
        <v>643.03</v>
      </c>
      <c r="P266" s="409">
        <f t="shared" si="41"/>
        <v>2317.66</v>
      </c>
    </row>
    <row r="267" spans="1:16" ht="15.75" thickBot="1" x14ac:dyDescent="0.3">
      <c r="A267" s="243"/>
      <c r="B267" s="241"/>
      <c r="C267" s="241"/>
      <c r="D267" s="241"/>
      <c r="E267" s="241"/>
      <c r="F267" s="241"/>
      <c r="G267" s="250"/>
      <c r="H267" s="241"/>
      <c r="I267" s="241"/>
      <c r="J267" s="498"/>
      <c r="K267" s="241"/>
      <c r="L267" s="241"/>
      <c r="M267" s="241"/>
      <c r="N267" s="241"/>
      <c r="O267" s="497"/>
      <c r="P267" s="408">
        <f>SUM(P264:P266)</f>
        <v>6082.0599999999995</v>
      </c>
    </row>
    <row r="268" spans="1:16" x14ac:dyDescent="0.25">
      <c r="A268" s="20" t="s">
        <v>34</v>
      </c>
      <c r="B268" s="20">
        <v>67</v>
      </c>
      <c r="C268" s="20">
        <v>1293.5999999999999</v>
      </c>
      <c r="D268" s="20">
        <v>12.18</v>
      </c>
      <c r="E268" s="20">
        <v>32.01</v>
      </c>
      <c r="F268" s="20">
        <v>117.16</v>
      </c>
      <c r="G268" s="251">
        <f t="shared" si="42"/>
        <v>149.16999999999999</v>
      </c>
      <c r="H268" s="20">
        <v>260.26</v>
      </c>
      <c r="I268" s="20">
        <v>12.88</v>
      </c>
      <c r="J268" s="499">
        <f t="shared" ref="J268:J270" si="44">C268+D268+G268+H268+I268</f>
        <v>1728.0900000000001</v>
      </c>
      <c r="K268" s="20">
        <v>54.68</v>
      </c>
      <c r="L268" s="181">
        <f>SUM(J268:K268)</f>
        <v>1782.7700000000002</v>
      </c>
      <c r="M268" s="20">
        <v>43.89</v>
      </c>
      <c r="N268" s="20">
        <v>857.47</v>
      </c>
      <c r="O268" s="497">
        <f t="shared" si="40"/>
        <v>901.36</v>
      </c>
      <c r="P268" s="26">
        <f t="shared" si="41"/>
        <v>2684.13</v>
      </c>
    </row>
    <row r="269" spans="1:16" x14ac:dyDescent="0.25">
      <c r="A269" s="17" t="s">
        <v>35</v>
      </c>
      <c r="B269" s="17"/>
      <c r="C269" s="17">
        <v>0</v>
      </c>
      <c r="D269" s="17">
        <v>13.22</v>
      </c>
      <c r="E269" s="17">
        <v>37.43</v>
      </c>
      <c r="F269" s="17">
        <v>51.37</v>
      </c>
      <c r="G269" s="48">
        <f t="shared" si="42"/>
        <v>88.8</v>
      </c>
      <c r="H269" s="17">
        <v>260.26</v>
      </c>
      <c r="I269" s="17">
        <v>14.78</v>
      </c>
      <c r="J269" s="497">
        <f t="shared" si="44"/>
        <v>377.05999999999995</v>
      </c>
      <c r="K269" s="20">
        <v>54.21</v>
      </c>
      <c r="L269" s="181">
        <f>SUM(J269:K269)</f>
        <v>431.26999999999992</v>
      </c>
      <c r="M269" s="17">
        <v>0</v>
      </c>
      <c r="N269" s="20">
        <v>857.47</v>
      </c>
      <c r="O269" s="497">
        <f t="shared" si="40"/>
        <v>857.47</v>
      </c>
      <c r="P269" s="26">
        <f t="shared" si="41"/>
        <v>1288.74</v>
      </c>
    </row>
    <row r="270" spans="1:16" ht="15.75" thickBot="1" x14ac:dyDescent="0.3">
      <c r="A270" s="199" t="s">
        <v>36</v>
      </c>
      <c r="B270" s="199"/>
      <c r="C270" s="199">
        <v>1293.5999999999999</v>
      </c>
      <c r="D270" s="199">
        <v>18.39</v>
      </c>
      <c r="E270" s="199">
        <v>64.42</v>
      </c>
      <c r="F270" s="199">
        <v>27.72</v>
      </c>
      <c r="G270" s="249">
        <f t="shared" si="42"/>
        <v>92.14</v>
      </c>
      <c r="H270" s="17">
        <v>260.26</v>
      </c>
      <c r="I270" s="199">
        <v>11.55</v>
      </c>
      <c r="J270" s="502">
        <f t="shared" si="44"/>
        <v>1675.94</v>
      </c>
      <c r="K270" s="20">
        <v>54.21</v>
      </c>
      <c r="L270" s="258">
        <f>SUM(J270:K270)</f>
        <v>1730.15</v>
      </c>
      <c r="M270" s="199">
        <v>103.95</v>
      </c>
      <c r="N270" s="20">
        <v>857.47</v>
      </c>
      <c r="O270" s="497">
        <f t="shared" si="40"/>
        <v>961.42000000000007</v>
      </c>
      <c r="P270" s="26">
        <f t="shared" si="41"/>
        <v>2691.57</v>
      </c>
    </row>
    <row r="271" spans="1:16" ht="15.75" thickBot="1" x14ac:dyDescent="0.3">
      <c r="A271" s="243"/>
      <c r="B271" s="241"/>
      <c r="C271" s="241"/>
      <c r="D271" s="241"/>
      <c r="E271" s="241"/>
      <c r="F271" s="241"/>
      <c r="G271" s="250"/>
      <c r="H271" s="241"/>
      <c r="I271" s="241"/>
      <c r="J271" s="498"/>
      <c r="K271" s="241"/>
      <c r="L271" s="241"/>
      <c r="M271" s="241"/>
      <c r="N271" s="241"/>
      <c r="O271" s="497"/>
      <c r="P271" s="408">
        <f>SUM(P268:P270)</f>
        <v>6664.4400000000005</v>
      </c>
    </row>
    <row r="272" spans="1:16" x14ac:dyDescent="0.25">
      <c r="A272" s="20" t="s">
        <v>34</v>
      </c>
      <c r="B272" s="20">
        <v>68</v>
      </c>
      <c r="C272" s="20">
        <v>971.6</v>
      </c>
      <c r="D272" s="20">
        <v>758.47</v>
      </c>
      <c r="E272" s="20">
        <v>1015.82</v>
      </c>
      <c r="F272" s="20">
        <v>88</v>
      </c>
      <c r="G272" s="251">
        <f t="shared" si="42"/>
        <v>1103.8200000000002</v>
      </c>
      <c r="H272" s="20">
        <v>0</v>
      </c>
      <c r="I272" s="20">
        <v>9.67</v>
      </c>
      <c r="J272" s="499">
        <f t="shared" si="17"/>
        <v>2843.5600000000004</v>
      </c>
      <c r="K272" s="20">
        <v>109.36</v>
      </c>
      <c r="L272" s="181">
        <f>SUM(J272:K272)</f>
        <v>2952.9200000000005</v>
      </c>
      <c r="M272" s="20">
        <v>32.97</v>
      </c>
      <c r="N272" s="20">
        <v>644.03</v>
      </c>
      <c r="O272" s="497">
        <f t="shared" si="40"/>
        <v>677</v>
      </c>
      <c r="P272" s="26">
        <f t="shared" si="41"/>
        <v>3629.9200000000005</v>
      </c>
    </row>
    <row r="273" spans="1:17" x14ac:dyDescent="0.25">
      <c r="A273" s="17" t="s">
        <v>35</v>
      </c>
      <c r="B273" s="17"/>
      <c r="C273" s="17">
        <v>0</v>
      </c>
      <c r="D273" s="17">
        <v>826.44</v>
      </c>
      <c r="E273" s="17">
        <v>1117.3499999999999</v>
      </c>
      <c r="F273" s="17">
        <v>38.590000000000003</v>
      </c>
      <c r="G273" s="48">
        <f t="shared" si="42"/>
        <v>1155.9399999999998</v>
      </c>
      <c r="H273" s="17">
        <v>0</v>
      </c>
      <c r="I273" s="17">
        <v>14.78</v>
      </c>
      <c r="J273" s="497">
        <f t="shared" si="17"/>
        <v>1997.1599999999999</v>
      </c>
      <c r="K273" s="20">
        <v>108.42</v>
      </c>
      <c r="L273" s="181">
        <f>SUM(J273:K273)</f>
        <v>2105.58</v>
      </c>
      <c r="M273" s="17">
        <v>0</v>
      </c>
      <c r="N273" s="20">
        <v>644.03</v>
      </c>
      <c r="O273" s="497">
        <f t="shared" si="40"/>
        <v>644.03</v>
      </c>
      <c r="P273" s="26">
        <f t="shared" si="41"/>
        <v>2749.6099999999997</v>
      </c>
    </row>
    <row r="274" spans="1:17" ht="15.75" thickBot="1" x14ac:dyDescent="0.3">
      <c r="A274" s="199" t="s">
        <v>36</v>
      </c>
      <c r="B274" s="199"/>
      <c r="C274" s="199">
        <v>971.6</v>
      </c>
      <c r="D274" s="199">
        <v>670.31</v>
      </c>
      <c r="E274" s="199">
        <v>742.15</v>
      </c>
      <c r="F274" s="199">
        <v>20.82</v>
      </c>
      <c r="G274" s="249">
        <f t="shared" si="42"/>
        <v>762.97</v>
      </c>
      <c r="H274" s="199">
        <v>0</v>
      </c>
      <c r="I274" s="199">
        <v>8.68</v>
      </c>
      <c r="J274" s="502">
        <f t="shared" ref="J274:J282" si="45">C274+D274+G274+H274+I274</f>
        <v>2413.56</v>
      </c>
      <c r="K274" s="20">
        <v>108.42</v>
      </c>
      <c r="L274" s="258">
        <f>SUM(J274:K274)</f>
        <v>2521.98</v>
      </c>
      <c r="M274" s="199">
        <v>78.08</v>
      </c>
      <c r="N274" s="20">
        <v>644.03</v>
      </c>
      <c r="O274" s="497">
        <f t="shared" si="40"/>
        <v>722.11</v>
      </c>
      <c r="P274" s="26">
        <f t="shared" si="41"/>
        <v>3244.09</v>
      </c>
    </row>
    <row r="275" spans="1:17" ht="15.75" thickBot="1" x14ac:dyDescent="0.3">
      <c r="A275" s="243"/>
      <c r="B275" s="241"/>
      <c r="C275" s="241"/>
      <c r="D275" s="241"/>
      <c r="E275" s="241"/>
      <c r="F275" s="241"/>
      <c r="G275" s="250"/>
      <c r="H275" s="241"/>
      <c r="I275" s="241"/>
      <c r="J275" s="498"/>
      <c r="K275" s="241"/>
      <c r="L275" s="241"/>
      <c r="M275" s="241"/>
      <c r="N275" s="241"/>
      <c r="O275" s="497"/>
      <c r="P275" s="408">
        <f>SUM(P272:P274)</f>
        <v>9623.6200000000008</v>
      </c>
    </row>
    <row r="276" spans="1:17" x14ac:dyDescent="0.25">
      <c r="A276" s="20" t="s">
        <v>34</v>
      </c>
      <c r="B276" s="20">
        <v>69</v>
      </c>
      <c r="C276" s="20">
        <v>887.6</v>
      </c>
      <c r="D276" s="20">
        <v>0</v>
      </c>
      <c r="E276" s="20">
        <v>0</v>
      </c>
      <c r="F276" s="20">
        <v>78.36</v>
      </c>
      <c r="G276" s="251">
        <f t="shared" si="42"/>
        <v>78.36</v>
      </c>
      <c r="H276" s="20">
        <v>0</v>
      </c>
      <c r="I276" s="20">
        <v>8.84</v>
      </c>
      <c r="J276" s="499">
        <f t="shared" si="45"/>
        <v>974.80000000000007</v>
      </c>
      <c r="K276" s="20">
        <v>0</v>
      </c>
      <c r="L276" s="181">
        <f>SUM(J276:K276)</f>
        <v>974.80000000000007</v>
      </c>
      <c r="M276" s="20">
        <v>30.12</v>
      </c>
      <c r="N276" s="20">
        <v>588.35</v>
      </c>
      <c r="O276" s="497">
        <f t="shared" si="40"/>
        <v>618.47</v>
      </c>
      <c r="P276" s="26">
        <f t="shared" si="41"/>
        <v>1593.27</v>
      </c>
    </row>
    <row r="277" spans="1:17" x14ac:dyDescent="0.25">
      <c r="A277" s="17" t="s">
        <v>35</v>
      </c>
      <c r="B277" s="17"/>
      <c r="C277" s="17">
        <v>0</v>
      </c>
      <c r="D277" s="17">
        <v>129.80000000000001</v>
      </c>
      <c r="E277" s="17">
        <v>201.91</v>
      </c>
      <c r="F277" s="17">
        <v>35.25</v>
      </c>
      <c r="G277" s="48">
        <f t="shared" si="42"/>
        <v>237.16</v>
      </c>
      <c r="H277" s="17">
        <v>260.26</v>
      </c>
      <c r="I277" s="17">
        <v>10.14</v>
      </c>
      <c r="J277" s="497">
        <f t="shared" si="45"/>
        <v>637.36</v>
      </c>
      <c r="K277" s="20">
        <v>54.21</v>
      </c>
      <c r="L277" s="181">
        <f>SUM(J277:K277)</f>
        <v>691.57</v>
      </c>
      <c r="M277" s="17">
        <v>0</v>
      </c>
      <c r="N277" s="20">
        <v>588.35</v>
      </c>
      <c r="O277" s="497">
        <f t="shared" si="40"/>
        <v>588.35</v>
      </c>
      <c r="P277" s="26">
        <f t="shared" si="41"/>
        <v>1279.92</v>
      </c>
    </row>
    <row r="278" spans="1:17" ht="15.75" thickBot="1" x14ac:dyDescent="0.3">
      <c r="A278" s="199" t="s">
        <v>36</v>
      </c>
      <c r="B278" s="199"/>
      <c r="C278" s="199">
        <v>887.6</v>
      </c>
      <c r="D278" s="199">
        <v>220.23</v>
      </c>
      <c r="E278" s="199">
        <v>211.19</v>
      </c>
      <c r="F278" s="199">
        <v>19.02</v>
      </c>
      <c r="G278" s="249">
        <f t="shared" si="42"/>
        <v>230.21</v>
      </c>
      <c r="H278" s="17">
        <v>260.26</v>
      </c>
      <c r="I278" s="199">
        <v>7.93</v>
      </c>
      <c r="J278" s="502">
        <f t="shared" si="45"/>
        <v>1606.23</v>
      </c>
      <c r="K278" s="20">
        <v>54.21</v>
      </c>
      <c r="L278" s="258">
        <f>SUM(J278:K278)</f>
        <v>1660.44</v>
      </c>
      <c r="M278" s="199">
        <v>71.33</v>
      </c>
      <c r="N278" s="20">
        <v>588.35</v>
      </c>
      <c r="O278" s="497">
        <f t="shared" si="40"/>
        <v>659.68000000000006</v>
      </c>
      <c r="P278" s="26">
        <f t="shared" si="41"/>
        <v>2320.12</v>
      </c>
    </row>
    <row r="279" spans="1:17" ht="15.75" thickBot="1" x14ac:dyDescent="0.3">
      <c r="A279" s="243"/>
      <c r="B279" s="241"/>
      <c r="C279" s="241"/>
      <c r="D279" s="241"/>
      <c r="E279" s="241"/>
      <c r="F279" s="241"/>
      <c r="G279" s="250"/>
      <c r="H279" s="241"/>
      <c r="I279" s="241"/>
      <c r="J279" s="498"/>
      <c r="K279" s="241"/>
      <c r="L279" s="241"/>
      <c r="M279" s="241"/>
      <c r="N279" s="241"/>
      <c r="O279" s="497"/>
      <c r="P279" s="408">
        <f>SUM(P276:P278)</f>
        <v>5193.3099999999995</v>
      </c>
    </row>
    <row r="280" spans="1:17" x14ac:dyDescent="0.25">
      <c r="A280" s="20" t="s">
        <v>34</v>
      </c>
      <c r="B280" s="20">
        <v>70</v>
      </c>
      <c r="C280" s="20">
        <v>865.2</v>
      </c>
      <c r="D280" s="20">
        <v>97.44</v>
      </c>
      <c r="E280" s="20">
        <v>152.22999999999999</v>
      </c>
      <c r="F280" s="20">
        <v>78.36</v>
      </c>
      <c r="G280" s="251">
        <f t="shared" si="42"/>
        <v>230.58999999999997</v>
      </c>
      <c r="H280" s="20">
        <v>115.33</v>
      </c>
      <c r="I280" s="20">
        <v>8.61</v>
      </c>
      <c r="J280" s="499">
        <f t="shared" si="45"/>
        <v>1317.1699999999998</v>
      </c>
      <c r="K280" s="20">
        <v>54.68</v>
      </c>
      <c r="L280" s="181">
        <f>SUM(J280:K280)</f>
        <v>1371.85</v>
      </c>
      <c r="M280" s="20">
        <v>29.36</v>
      </c>
      <c r="N280" s="20">
        <v>573.5</v>
      </c>
      <c r="O280" s="497">
        <f t="shared" si="40"/>
        <v>602.86</v>
      </c>
      <c r="P280" s="26">
        <v>1974.71</v>
      </c>
      <c r="Q280">
        <v>1974.71</v>
      </c>
    </row>
    <row r="281" spans="1:17" x14ac:dyDescent="0.25">
      <c r="A281" s="17" t="s">
        <v>35</v>
      </c>
      <c r="B281" s="17"/>
      <c r="C281" s="17">
        <v>0</v>
      </c>
      <c r="D281" s="17">
        <v>110.78</v>
      </c>
      <c r="E281" s="17">
        <v>154.91999999999999</v>
      </c>
      <c r="F281" s="17">
        <v>34.36</v>
      </c>
      <c r="G281" s="48">
        <f t="shared" si="42"/>
        <v>189.27999999999997</v>
      </c>
      <c r="H281" s="17">
        <v>120.57</v>
      </c>
      <c r="I281" s="17">
        <v>9.89</v>
      </c>
      <c r="J281" s="499">
        <f t="shared" si="45"/>
        <v>430.51999999999992</v>
      </c>
      <c r="K281" s="20">
        <v>54.21</v>
      </c>
      <c r="L281" s="181">
        <f>SUM(J281:K281)</f>
        <v>484.7299999999999</v>
      </c>
      <c r="M281" s="17">
        <v>0</v>
      </c>
      <c r="N281" s="20">
        <v>573.5</v>
      </c>
      <c r="O281" s="497">
        <f t="shared" si="40"/>
        <v>573.5</v>
      </c>
      <c r="P281" s="26">
        <f t="shared" si="41"/>
        <v>1058.23</v>
      </c>
    </row>
    <row r="282" spans="1:17" x14ac:dyDescent="0.25">
      <c r="A282" s="199" t="s">
        <v>36</v>
      </c>
      <c r="B282" s="199"/>
      <c r="C282" s="199">
        <v>865.2</v>
      </c>
      <c r="D282" s="199">
        <v>133.97999999999999</v>
      </c>
      <c r="E282" s="199">
        <v>203.13</v>
      </c>
      <c r="F282" s="199">
        <v>18.54</v>
      </c>
      <c r="G282" s="249">
        <f t="shared" si="42"/>
        <v>221.67</v>
      </c>
      <c r="H282" s="199">
        <v>172.12</v>
      </c>
      <c r="I282" s="199">
        <v>7.73</v>
      </c>
      <c r="J282" s="502">
        <f t="shared" si="45"/>
        <v>1400.7000000000003</v>
      </c>
      <c r="K282" s="20">
        <v>54.21</v>
      </c>
      <c r="L282" s="258">
        <f>SUM(J282:K282)</f>
        <v>1454.9100000000003</v>
      </c>
      <c r="M282" s="199">
        <v>69.53</v>
      </c>
      <c r="N282" s="20">
        <v>573.5</v>
      </c>
      <c r="O282" s="497">
        <f t="shared" si="40"/>
        <v>643.03</v>
      </c>
      <c r="P282" s="26">
        <f t="shared" si="41"/>
        <v>2097.9400000000005</v>
      </c>
    </row>
    <row r="283" spans="1:17" ht="15.75" thickBot="1" x14ac:dyDescent="0.3">
      <c r="A283" s="384"/>
      <c r="B283" s="240"/>
      <c r="C283" s="240"/>
      <c r="D283" s="240"/>
      <c r="E283" s="240"/>
      <c r="F283" s="240"/>
      <c r="G283" s="510"/>
      <c r="H283" s="240"/>
      <c r="I283" s="240"/>
      <c r="J283" s="500"/>
      <c r="K283" s="20"/>
      <c r="L283" s="258"/>
      <c r="M283" s="240"/>
      <c r="N283" s="20"/>
      <c r="O283" s="497"/>
      <c r="P283" s="408">
        <f>SUM(P280:P282)</f>
        <v>5130.880000000001</v>
      </c>
    </row>
    <row r="284" spans="1:17" ht="15.75" thickBot="1" x14ac:dyDescent="0.3">
      <c r="A284" s="271"/>
      <c r="B284" s="272"/>
      <c r="C284" s="397">
        <f>SUM(C4:C282)</f>
        <v>148355.20000000013</v>
      </c>
      <c r="D284" s="397">
        <f>SUM(D4:D282)</f>
        <v>37570.000000000015</v>
      </c>
      <c r="E284" s="274">
        <f>SUM(E4:E282)</f>
        <v>60667.029999999962</v>
      </c>
      <c r="F284" s="274">
        <f>SUM(F4:F282)</f>
        <v>11250.790000000008</v>
      </c>
      <c r="G284" s="401">
        <f>SUM(G4:G282)</f>
        <v>71917.819999999992</v>
      </c>
      <c r="H284" s="397">
        <f t="shared" ref="H284:N284" si="46">SUM(H4:H282)</f>
        <v>49416.610000000008</v>
      </c>
      <c r="I284" s="403">
        <f t="shared" si="46"/>
        <v>2252.4300000000012</v>
      </c>
      <c r="J284" s="273">
        <f t="shared" si="46"/>
        <v>309512.05999999988</v>
      </c>
      <c r="K284" s="397">
        <f t="shared" si="46"/>
        <v>19191.959999999974</v>
      </c>
      <c r="L284" s="277">
        <f t="shared" si="46"/>
        <v>319896.06000000011</v>
      </c>
      <c r="M284" s="397">
        <f t="shared" si="46"/>
        <v>8477.8799999999974</v>
      </c>
      <c r="N284" s="397">
        <f t="shared" si="46"/>
        <v>147507.45000000007</v>
      </c>
      <c r="O284" s="152">
        <f t="shared" si="40"/>
        <v>155985.33000000007</v>
      </c>
      <c r="P284" s="396">
        <f t="shared" si="41"/>
        <v>475881.39000000019</v>
      </c>
      <c r="Q284" s="22">
        <f>P283+P279+P275+P271+P267+P263+P259+P255+P251+P247+P243+P239+P235+P231+P227+P223+P219+P215+P211+P207+P203+P199+P195+P191+P187+P183+P179+P175+P171+P167+P163+P159+P155+P151+P147+P143+P139+P135+P131+P127+P123+P119+P115+P111+P107+P103+P99+P95+P91+P87+P83+P79+P75+P71+P67+P63+P59+P55+P51+P47+P43+P39+P35+P31+P27+P23+P19+P15+P11+P7</f>
        <v>475881.39000000019</v>
      </c>
    </row>
    <row r="285" spans="1:17" x14ac:dyDescent="0.25">
      <c r="C285" s="274"/>
      <c r="D285" s="274"/>
      <c r="E285" s="274"/>
      <c r="F285" s="274"/>
      <c r="G285" s="402">
        <v>71926.399999999994</v>
      </c>
      <c r="I285" s="404">
        <v>2373.4299999999998</v>
      </c>
      <c r="P285" s="22">
        <f>SUM(P8:P10)</f>
        <v>6273.77</v>
      </c>
    </row>
    <row r="286" spans="1:17" x14ac:dyDescent="0.25">
      <c r="C286" s="399">
        <f>C284+D284</f>
        <v>185925.20000000013</v>
      </c>
      <c r="G286" s="22">
        <f>G285-G284</f>
        <v>8.5800000000017462</v>
      </c>
      <c r="I286" s="22">
        <f>I285-I284</f>
        <v>120.99999999999864</v>
      </c>
      <c r="J286" s="22">
        <f>C284+D284+E284+F284+H284+I284</f>
        <v>309512.06000000011</v>
      </c>
      <c r="L286" s="155">
        <v>319896.06</v>
      </c>
      <c r="N286" s="155">
        <v>155985.32999999999</v>
      </c>
      <c r="O286" s="22">
        <f>K284+M284+N284</f>
        <v>175177.29000000004</v>
      </c>
      <c r="P286" s="22">
        <f>J286+O286</f>
        <v>484689.35000000015</v>
      </c>
    </row>
    <row r="287" spans="1:17" x14ac:dyDescent="0.25">
      <c r="L287" t="s">
        <v>139</v>
      </c>
      <c r="N287" t="s">
        <v>145</v>
      </c>
      <c r="P287" s="155">
        <v>475881.39</v>
      </c>
    </row>
    <row r="288" spans="1:17" x14ac:dyDescent="0.25">
      <c r="P288" t="s">
        <v>146</v>
      </c>
    </row>
    <row r="289" spans="2:16" x14ac:dyDescent="0.25">
      <c r="B289" s="398" t="s">
        <v>76</v>
      </c>
      <c r="P289" s="22">
        <f>P286-P287</f>
        <v>8807.9600000001374</v>
      </c>
    </row>
    <row r="290" spans="2:16" x14ac:dyDescent="0.25">
      <c r="C290" t="s">
        <v>23</v>
      </c>
    </row>
    <row r="291" spans="2:16" ht="15.75" thickBot="1" x14ac:dyDescent="0.3">
      <c r="B291" t="s">
        <v>149</v>
      </c>
      <c r="C291">
        <v>389889.42</v>
      </c>
      <c r="L291">
        <v>519959.23</v>
      </c>
      <c r="O291">
        <v>157653.4</v>
      </c>
      <c r="P291">
        <f>SUM(L291:O291)</f>
        <v>677612.63</v>
      </c>
    </row>
    <row r="292" spans="2:16" ht="15.75" thickBot="1" x14ac:dyDescent="0.3">
      <c r="B292" t="s">
        <v>150</v>
      </c>
      <c r="C292">
        <v>185925.2</v>
      </c>
      <c r="L292" s="405">
        <v>319896.06</v>
      </c>
      <c r="M292" s="406"/>
      <c r="N292" s="406"/>
      <c r="O292" s="406">
        <v>155985.32999999999</v>
      </c>
      <c r="P292" s="407">
        <f>SUM(L292:O292)</f>
        <v>475881.39</v>
      </c>
    </row>
    <row r="293" spans="2:16" x14ac:dyDescent="0.25">
      <c r="C293">
        <f>C291-C292</f>
        <v>203964.21999999997</v>
      </c>
      <c r="L293" s="235">
        <f>L291-L292</f>
        <v>200063.16999999998</v>
      </c>
      <c r="O293" s="235">
        <f>O291-O292</f>
        <v>1668.070000000007</v>
      </c>
      <c r="P293">
        <f>SUM(L293:O293)</f>
        <v>201731.24</v>
      </c>
    </row>
    <row r="294" spans="2:16" x14ac:dyDescent="0.25">
      <c r="B294" t="s">
        <v>147</v>
      </c>
      <c r="C294">
        <v>76694.34</v>
      </c>
    </row>
    <row r="295" spans="2:16" x14ac:dyDescent="0.25">
      <c r="B295" t="s">
        <v>148</v>
      </c>
      <c r="C295" s="400">
        <f>C293-C294</f>
        <v>127269.87999999998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5"/>
  <sheetViews>
    <sheetView topLeftCell="A247" workbookViewId="0">
      <selection activeCell="R289" sqref="R289"/>
    </sheetView>
  </sheetViews>
  <sheetFormatPr defaultRowHeight="15" x14ac:dyDescent="0.25"/>
  <cols>
    <col min="1" max="1" width="8" customWidth="1"/>
    <col min="2" max="2" width="9.42578125" customWidth="1"/>
    <col min="3" max="3" width="10.7109375" customWidth="1"/>
    <col min="7" max="7" width="10" customWidth="1"/>
    <col min="10" max="10" width="12.140625" customWidth="1"/>
    <col min="13" max="13" width="10.5703125" customWidth="1"/>
    <col min="14" max="14" width="13.140625" customWidth="1"/>
    <col min="15" max="15" width="12.140625" customWidth="1"/>
    <col min="16" max="16" width="9.85546875" customWidth="1"/>
    <col min="17" max="17" width="14.28515625" customWidth="1"/>
    <col min="18" max="18" width="4.85546875" customWidth="1"/>
  </cols>
  <sheetData>
    <row r="1" spans="1:19" x14ac:dyDescent="0.25">
      <c r="E1" t="s">
        <v>177</v>
      </c>
      <c r="H1" t="s">
        <v>178</v>
      </c>
    </row>
    <row r="2" spans="1:19" x14ac:dyDescent="0.25">
      <c r="J2" s="63" t="s">
        <v>128</v>
      </c>
      <c r="K2" s="63"/>
      <c r="L2" t="s">
        <v>23</v>
      </c>
      <c r="N2" s="400" t="s">
        <v>129</v>
      </c>
      <c r="O2" t="s">
        <v>143</v>
      </c>
    </row>
    <row r="3" spans="1:19" x14ac:dyDescent="0.25">
      <c r="A3" s="17" t="s">
        <v>144</v>
      </c>
      <c r="B3" s="17" t="s">
        <v>21</v>
      </c>
      <c r="C3" s="232" t="s">
        <v>136</v>
      </c>
      <c r="D3" s="233" t="s">
        <v>132</v>
      </c>
      <c r="E3" s="17" t="s">
        <v>133</v>
      </c>
      <c r="F3" s="17"/>
      <c r="G3" s="508" t="s">
        <v>176</v>
      </c>
      <c r="H3" s="233" t="s">
        <v>9</v>
      </c>
      <c r="I3" s="17" t="s">
        <v>135</v>
      </c>
      <c r="J3" s="496" t="s">
        <v>134</v>
      </c>
      <c r="K3" s="233" t="s">
        <v>8</v>
      </c>
      <c r="L3" s="236" t="s">
        <v>142</v>
      </c>
      <c r="M3" s="236" t="s">
        <v>140</v>
      </c>
      <c r="N3" s="509" t="s">
        <v>31</v>
      </c>
      <c r="O3" s="236" t="s">
        <v>31</v>
      </c>
      <c r="P3" s="17" t="s">
        <v>14</v>
      </c>
      <c r="Q3" s="17" t="s">
        <v>180</v>
      </c>
      <c r="R3" s="434" t="s">
        <v>21</v>
      </c>
    </row>
    <row r="4" spans="1:19" x14ac:dyDescent="0.25">
      <c r="A4" s="17" t="s">
        <v>34</v>
      </c>
      <c r="B4" s="17">
        <v>1</v>
      </c>
      <c r="C4" s="35">
        <v>876.4</v>
      </c>
      <c r="D4" s="35">
        <v>47.44</v>
      </c>
      <c r="E4" s="36">
        <v>90.98</v>
      </c>
      <c r="F4" s="36">
        <v>79.38</v>
      </c>
      <c r="G4" s="48">
        <f>E4+F4</f>
        <v>170.36</v>
      </c>
      <c r="H4" s="32">
        <v>260.26</v>
      </c>
      <c r="I4" s="35">
        <v>8.73</v>
      </c>
      <c r="J4" s="497">
        <f>C4+D4+G4+H4+I4</f>
        <v>1363.1899999999998</v>
      </c>
      <c r="K4" s="32">
        <v>54.68</v>
      </c>
      <c r="L4" s="23">
        <v>29.74</v>
      </c>
      <c r="M4" s="26">
        <v>580.92999999999995</v>
      </c>
      <c r="N4" s="497">
        <f>SUM(K4:M4)</f>
        <v>665.34999999999991</v>
      </c>
      <c r="O4" s="26">
        <f>J4+N4</f>
        <v>2028.5399999999997</v>
      </c>
      <c r="P4" s="17">
        <v>8000</v>
      </c>
      <c r="Q4" s="17" t="s">
        <v>203</v>
      </c>
      <c r="R4" s="434">
        <v>1</v>
      </c>
      <c r="S4" s="415"/>
    </row>
    <row r="5" spans="1:19" x14ac:dyDescent="0.25">
      <c r="A5" s="17" t="s">
        <v>35</v>
      </c>
      <c r="B5" s="17"/>
      <c r="C5" s="17">
        <v>0</v>
      </c>
      <c r="D5" s="17">
        <v>100.98</v>
      </c>
      <c r="E5" s="17">
        <v>149.82</v>
      </c>
      <c r="F5" s="17">
        <v>34.81</v>
      </c>
      <c r="G5" s="48">
        <f t="shared" ref="G5:G68" si="0">E5+F5</f>
        <v>184.63</v>
      </c>
      <c r="H5" s="17">
        <v>260.26</v>
      </c>
      <c r="I5" s="17">
        <v>10.02</v>
      </c>
      <c r="J5" s="497">
        <f t="shared" ref="J5:J68" si="1">C5+D5+G5+H5+I5</f>
        <v>555.89</v>
      </c>
      <c r="K5" s="17">
        <v>54.21</v>
      </c>
      <c r="L5" s="17">
        <v>0</v>
      </c>
      <c r="M5" s="26">
        <v>580.92999999999995</v>
      </c>
      <c r="N5" s="497">
        <f>SUM(K5:M5)</f>
        <v>635.14</v>
      </c>
      <c r="O5" s="26">
        <f t="shared" ref="O5:O68" si="2">J5+N5</f>
        <v>1191.03</v>
      </c>
      <c r="P5" s="17">
        <v>0</v>
      </c>
      <c r="Q5" s="17"/>
      <c r="R5" s="434"/>
    </row>
    <row r="6" spans="1:19" ht="15.75" thickBot="1" x14ac:dyDescent="0.3">
      <c r="A6" s="199" t="s">
        <v>36</v>
      </c>
      <c r="B6" s="199"/>
      <c r="C6" s="35">
        <v>876.4</v>
      </c>
      <c r="D6" s="35">
        <v>92.68</v>
      </c>
      <c r="E6" s="36">
        <v>115.75</v>
      </c>
      <c r="F6" s="36">
        <v>18.78</v>
      </c>
      <c r="G6" s="48">
        <f>E6+F6</f>
        <v>134.53</v>
      </c>
      <c r="H6" s="32">
        <v>260.26</v>
      </c>
      <c r="I6" s="35">
        <v>7.83</v>
      </c>
      <c r="J6" s="497">
        <f>C6+D6+G6+H6+I6</f>
        <v>1371.6999999999998</v>
      </c>
      <c r="K6" s="32">
        <v>54.24</v>
      </c>
      <c r="L6" s="23">
        <v>70.430000000000007</v>
      </c>
      <c r="M6" s="172">
        <v>580.92999999999995</v>
      </c>
      <c r="N6" s="502">
        <f>SUM(K6:M6)</f>
        <v>705.59999999999991</v>
      </c>
      <c r="O6" s="172">
        <f t="shared" si="2"/>
        <v>2077.2999999999997</v>
      </c>
      <c r="P6" s="199">
        <v>5040</v>
      </c>
      <c r="Q6" s="199">
        <v>228616</v>
      </c>
      <c r="R6" s="246"/>
    </row>
    <row r="7" spans="1:19" ht="15.75" thickBot="1" x14ac:dyDescent="0.3">
      <c r="A7" s="243"/>
      <c r="B7" s="241"/>
      <c r="C7" s="253"/>
      <c r="D7" s="253"/>
      <c r="E7" s="253"/>
      <c r="F7" s="253"/>
      <c r="G7" s="514"/>
      <c r="H7" s="448"/>
      <c r="I7" s="448"/>
      <c r="J7" s="519"/>
      <c r="K7" s="448"/>
      <c r="L7" s="451"/>
      <c r="M7" s="548"/>
      <c r="N7" s="549"/>
      <c r="O7" s="550"/>
      <c r="P7" s="237"/>
      <c r="Q7" s="177"/>
      <c r="R7" s="241"/>
    </row>
    <row r="8" spans="1:19" x14ac:dyDescent="0.25">
      <c r="A8" s="20" t="s">
        <v>34</v>
      </c>
      <c r="B8" s="20">
        <v>2</v>
      </c>
      <c r="C8" s="20">
        <v>870.8</v>
      </c>
      <c r="D8" s="20">
        <v>8.58</v>
      </c>
      <c r="E8" s="20">
        <v>5.85</v>
      </c>
      <c r="F8" s="20">
        <v>78.87</v>
      </c>
      <c r="G8" s="251">
        <f t="shared" si="0"/>
        <v>84.72</v>
      </c>
      <c r="H8" s="20">
        <v>520.52</v>
      </c>
      <c r="I8" s="20">
        <v>8.67</v>
      </c>
      <c r="J8" s="499">
        <f>C8+D8+G8+H8+I8</f>
        <v>1493.29</v>
      </c>
      <c r="K8" s="20">
        <v>109.36</v>
      </c>
      <c r="L8" s="20">
        <v>29.55</v>
      </c>
      <c r="M8" s="20">
        <v>577.22</v>
      </c>
      <c r="N8" s="499">
        <f>SUM(K8:M8)</f>
        <v>716.13</v>
      </c>
      <c r="O8" s="181">
        <f t="shared" si="2"/>
        <v>2209.42</v>
      </c>
      <c r="P8" s="521">
        <v>0</v>
      </c>
      <c r="Q8" s="20"/>
      <c r="R8" s="432">
        <v>2</v>
      </c>
    </row>
    <row r="9" spans="1:19" x14ac:dyDescent="0.25">
      <c r="A9" s="17" t="s">
        <v>35</v>
      </c>
      <c r="B9" s="17"/>
      <c r="C9" s="17">
        <v>0</v>
      </c>
      <c r="D9" s="17">
        <v>49.42</v>
      </c>
      <c r="E9" s="17">
        <v>112.71</v>
      </c>
      <c r="F9" s="17">
        <v>34.58</v>
      </c>
      <c r="G9" s="48">
        <f t="shared" si="0"/>
        <v>147.29</v>
      </c>
      <c r="H9" s="17">
        <v>260.26</v>
      </c>
      <c r="I9" s="17">
        <v>9.9499999999999993</v>
      </c>
      <c r="J9" s="497">
        <f t="shared" si="1"/>
        <v>466.91999999999996</v>
      </c>
      <c r="K9" s="17">
        <v>54.21</v>
      </c>
      <c r="L9" s="17">
        <v>0</v>
      </c>
      <c r="M9" s="20">
        <v>577.22</v>
      </c>
      <c r="N9" s="497">
        <f>SUM(K9:M9)</f>
        <v>631.43000000000006</v>
      </c>
      <c r="O9" s="26">
        <f t="shared" si="2"/>
        <v>1098.3499999999999</v>
      </c>
      <c r="P9" s="157">
        <v>0</v>
      </c>
      <c r="Q9" s="17"/>
      <c r="R9" s="434"/>
    </row>
    <row r="10" spans="1:19" ht="15.75" thickBot="1" x14ac:dyDescent="0.3">
      <c r="A10" s="199" t="s">
        <v>36</v>
      </c>
      <c r="B10" s="199"/>
      <c r="C10" s="20">
        <v>870.8</v>
      </c>
      <c r="D10" s="20">
        <v>486.91</v>
      </c>
      <c r="E10" s="20">
        <v>620.15</v>
      </c>
      <c r="F10" s="20">
        <v>18.66</v>
      </c>
      <c r="G10" s="251">
        <f t="shared" si="0"/>
        <v>638.80999999999995</v>
      </c>
      <c r="H10" s="20">
        <v>260.26</v>
      </c>
      <c r="I10" s="20">
        <v>7.78</v>
      </c>
      <c r="J10" s="499">
        <f t="shared" si="1"/>
        <v>2264.56</v>
      </c>
      <c r="K10" s="20">
        <v>54.24</v>
      </c>
      <c r="L10" s="20">
        <v>69.98</v>
      </c>
      <c r="M10" s="240">
        <v>577.22</v>
      </c>
      <c r="N10" s="502">
        <f>SUM(K10:M10)</f>
        <v>701.44</v>
      </c>
      <c r="O10" s="172">
        <f t="shared" si="2"/>
        <v>2966</v>
      </c>
      <c r="P10" s="551">
        <v>0</v>
      </c>
      <c r="Q10" s="199"/>
      <c r="R10" s="246"/>
    </row>
    <row r="11" spans="1:19" ht="15.75" thickBot="1" x14ac:dyDescent="0.3">
      <c r="A11" s="243"/>
      <c r="B11" s="241"/>
      <c r="C11" s="241"/>
      <c r="D11" s="241"/>
      <c r="E11" s="241"/>
      <c r="F11" s="241"/>
      <c r="G11" s="514"/>
      <c r="H11" s="515"/>
      <c r="I11" s="515"/>
      <c r="J11" s="519"/>
      <c r="K11" s="515"/>
      <c r="L11" s="516"/>
      <c r="M11" s="522"/>
      <c r="N11" s="549"/>
      <c r="O11" s="550"/>
      <c r="P11" s="237"/>
      <c r="Q11" s="177"/>
      <c r="R11" s="241"/>
    </row>
    <row r="12" spans="1:19" x14ac:dyDescent="0.25">
      <c r="A12" s="20" t="s">
        <v>34</v>
      </c>
      <c r="B12" s="20">
        <v>3</v>
      </c>
      <c r="C12" s="20">
        <v>971.6</v>
      </c>
      <c r="D12" s="20">
        <v>172.26</v>
      </c>
      <c r="E12" s="20">
        <v>229.22</v>
      </c>
      <c r="F12" s="20">
        <v>88</v>
      </c>
      <c r="G12" s="251">
        <f t="shared" si="0"/>
        <v>317.22000000000003</v>
      </c>
      <c r="H12" s="20">
        <v>260.26</v>
      </c>
      <c r="I12" s="20">
        <v>9.67</v>
      </c>
      <c r="J12" s="499">
        <f t="shared" si="1"/>
        <v>1731.0100000000002</v>
      </c>
      <c r="K12" s="20">
        <v>54.68</v>
      </c>
      <c r="L12" s="20">
        <v>32.97</v>
      </c>
      <c r="M12" s="20">
        <v>644.03</v>
      </c>
      <c r="N12" s="499">
        <f>SUM(K12:M12)</f>
        <v>731.68</v>
      </c>
      <c r="O12" s="181">
        <f t="shared" si="2"/>
        <v>2462.69</v>
      </c>
      <c r="P12" s="521">
        <v>7000</v>
      </c>
      <c r="Q12" s="20">
        <v>368176</v>
      </c>
      <c r="R12" s="432">
        <v>3</v>
      </c>
    </row>
    <row r="13" spans="1:19" x14ac:dyDescent="0.25">
      <c r="A13" s="17" t="s">
        <v>35</v>
      </c>
      <c r="B13" s="17"/>
      <c r="C13" s="17">
        <v>0</v>
      </c>
      <c r="D13" s="17">
        <v>246.62</v>
      </c>
      <c r="E13" s="17">
        <v>294.23</v>
      </c>
      <c r="F13" s="17">
        <v>38.590000000000003</v>
      </c>
      <c r="G13" s="48">
        <f t="shared" si="0"/>
        <v>332.82000000000005</v>
      </c>
      <c r="H13" s="17">
        <v>260.26</v>
      </c>
      <c r="I13" s="17">
        <v>11.1</v>
      </c>
      <c r="J13" s="497">
        <f t="shared" si="1"/>
        <v>850.80000000000007</v>
      </c>
      <c r="K13" s="17">
        <v>54.21</v>
      </c>
      <c r="L13" s="17">
        <v>0</v>
      </c>
      <c r="M13" s="20">
        <v>644.03</v>
      </c>
      <c r="N13" s="497">
        <f>SUM(K13:M13)</f>
        <v>698.24</v>
      </c>
      <c r="O13" s="26">
        <f t="shared" si="2"/>
        <v>1549.04</v>
      </c>
      <c r="P13" s="157">
        <v>0</v>
      </c>
      <c r="Q13" s="17"/>
      <c r="R13" s="434"/>
    </row>
    <row r="14" spans="1:19" ht="15.75" thickBot="1" x14ac:dyDescent="0.3">
      <c r="A14" s="199" t="s">
        <v>36</v>
      </c>
      <c r="B14" s="199"/>
      <c r="C14" s="20">
        <v>971.6</v>
      </c>
      <c r="D14" s="20">
        <v>198.88</v>
      </c>
      <c r="E14" s="20">
        <v>256.95999999999998</v>
      </c>
      <c r="F14" s="20">
        <v>20.82</v>
      </c>
      <c r="G14" s="251">
        <f t="shared" si="0"/>
        <v>277.77999999999997</v>
      </c>
      <c r="H14" s="20">
        <v>260.26</v>
      </c>
      <c r="I14" s="20">
        <v>8.68</v>
      </c>
      <c r="J14" s="500">
        <f t="shared" si="1"/>
        <v>1717.2</v>
      </c>
      <c r="K14" s="20">
        <v>54.24</v>
      </c>
      <c r="L14" s="20">
        <v>78.08</v>
      </c>
      <c r="M14" s="20">
        <v>644.03</v>
      </c>
      <c r="N14" s="502">
        <f>SUM(K14:M14)</f>
        <v>776.34999999999991</v>
      </c>
      <c r="O14" s="172">
        <f t="shared" si="2"/>
        <v>2493.5500000000002</v>
      </c>
      <c r="P14" s="551">
        <v>4014.29</v>
      </c>
      <c r="Q14" s="199" t="s">
        <v>207</v>
      </c>
      <c r="R14" s="246"/>
    </row>
    <row r="15" spans="1:19" ht="15.75" thickBot="1" x14ac:dyDescent="0.3">
      <c r="A15" s="228"/>
      <c r="B15" s="237"/>
      <c r="C15" s="241"/>
      <c r="D15" s="241"/>
      <c r="E15" s="241"/>
      <c r="F15" s="241"/>
      <c r="G15" s="520"/>
      <c r="H15" s="515"/>
      <c r="I15" s="516"/>
      <c r="J15" s="517"/>
      <c r="K15" s="518"/>
      <c r="L15" s="515"/>
      <c r="M15" s="516"/>
      <c r="N15" s="552"/>
      <c r="O15" s="550"/>
      <c r="P15" s="237"/>
      <c r="Q15" s="177"/>
      <c r="R15" s="241"/>
    </row>
    <row r="16" spans="1:19" x14ac:dyDescent="0.25">
      <c r="A16" s="17" t="s">
        <v>34</v>
      </c>
      <c r="B16" s="20">
        <v>4</v>
      </c>
      <c r="C16" s="20">
        <v>1285.2</v>
      </c>
      <c r="D16" s="20">
        <v>90.71</v>
      </c>
      <c r="E16" s="20">
        <v>225.26</v>
      </c>
      <c r="F16" s="20">
        <v>116.4</v>
      </c>
      <c r="G16" s="48">
        <f t="shared" si="0"/>
        <v>341.65999999999997</v>
      </c>
      <c r="H16" s="20">
        <v>260.26</v>
      </c>
      <c r="I16" s="20">
        <v>12.8</v>
      </c>
      <c r="J16" s="499">
        <f t="shared" si="1"/>
        <v>1990.63</v>
      </c>
      <c r="K16" s="20">
        <v>54.68</v>
      </c>
      <c r="L16" s="20">
        <v>43.61</v>
      </c>
      <c r="M16" s="20">
        <v>851.9</v>
      </c>
      <c r="N16" s="499">
        <f>SUM(K16:M16)</f>
        <v>950.18999999999994</v>
      </c>
      <c r="O16" s="181">
        <f t="shared" si="2"/>
        <v>2940.82</v>
      </c>
      <c r="P16" s="521">
        <v>0</v>
      </c>
      <c r="Q16" s="20"/>
      <c r="R16" s="432">
        <v>4</v>
      </c>
    </row>
    <row r="17" spans="1:18" x14ac:dyDescent="0.25">
      <c r="A17" s="17" t="s">
        <v>35</v>
      </c>
      <c r="B17" s="17"/>
      <c r="C17" s="17">
        <v>0</v>
      </c>
      <c r="D17" s="17">
        <v>98.54</v>
      </c>
      <c r="E17" s="17">
        <v>230.6</v>
      </c>
      <c r="F17" s="17">
        <v>51.04</v>
      </c>
      <c r="G17" s="48">
        <f t="shared" si="0"/>
        <v>281.64</v>
      </c>
      <c r="H17" s="17">
        <v>260.26</v>
      </c>
      <c r="I17" s="17">
        <v>14.69</v>
      </c>
      <c r="J17" s="497">
        <f t="shared" si="1"/>
        <v>655.13000000000011</v>
      </c>
      <c r="K17" s="17">
        <v>54.21</v>
      </c>
      <c r="L17" s="17">
        <v>0</v>
      </c>
      <c r="M17" s="20">
        <v>851.9</v>
      </c>
      <c r="N17" s="497">
        <f>SUM(K17:M17)</f>
        <v>906.11</v>
      </c>
      <c r="O17" s="26">
        <f t="shared" si="2"/>
        <v>1561.2400000000002</v>
      </c>
      <c r="P17" s="157">
        <v>8432.77</v>
      </c>
      <c r="Q17" s="17" t="s">
        <v>209</v>
      </c>
      <c r="R17" s="434"/>
    </row>
    <row r="18" spans="1:18" ht="15.75" thickBot="1" x14ac:dyDescent="0.3">
      <c r="A18" s="199" t="s">
        <v>36</v>
      </c>
      <c r="B18" s="199"/>
      <c r="C18" s="20">
        <v>1285.2</v>
      </c>
      <c r="D18" s="20">
        <v>108.46</v>
      </c>
      <c r="E18" s="20">
        <v>225.26</v>
      </c>
      <c r="F18" s="20">
        <v>27.54</v>
      </c>
      <c r="G18" s="36">
        <f t="shared" si="0"/>
        <v>252.79999999999998</v>
      </c>
      <c r="H18" s="521">
        <v>260.26</v>
      </c>
      <c r="I18" s="521">
        <v>11.48</v>
      </c>
      <c r="J18" s="152">
        <f t="shared" si="1"/>
        <v>1918.2</v>
      </c>
      <c r="K18" s="521">
        <v>54.24</v>
      </c>
      <c r="L18" s="521">
        <v>103.28</v>
      </c>
      <c r="M18" s="521">
        <v>851.9</v>
      </c>
      <c r="N18" s="416">
        <f>SUM(K18:M18)</f>
        <v>1009.42</v>
      </c>
      <c r="O18" s="172">
        <f t="shared" si="2"/>
        <v>2927.62</v>
      </c>
      <c r="P18" s="551">
        <v>0</v>
      </c>
      <c r="Q18" s="199"/>
      <c r="R18" s="246"/>
    </row>
    <row r="19" spans="1:18" ht="15.75" thickBot="1" x14ac:dyDescent="0.3">
      <c r="A19" s="243"/>
      <c r="B19" s="241"/>
      <c r="C19" s="241"/>
      <c r="D19" s="241"/>
      <c r="E19" s="241"/>
      <c r="F19" s="241"/>
      <c r="G19" s="514"/>
      <c r="H19" s="515"/>
      <c r="I19" s="515"/>
      <c r="J19" s="519"/>
      <c r="K19" s="515"/>
      <c r="L19" s="516"/>
      <c r="M19" s="554"/>
      <c r="N19" s="202"/>
      <c r="O19" s="553"/>
      <c r="P19" s="237"/>
      <c r="Q19" s="177"/>
      <c r="R19" s="241"/>
    </row>
    <row r="20" spans="1:18" x14ac:dyDescent="0.25">
      <c r="A20" s="20" t="s">
        <v>34</v>
      </c>
      <c r="B20" s="20">
        <v>5</v>
      </c>
      <c r="C20" s="20">
        <v>868</v>
      </c>
      <c r="D20" s="20">
        <v>189.09</v>
      </c>
      <c r="E20" s="20">
        <v>321.69</v>
      </c>
      <c r="F20" s="20">
        <v>78.62</v>
      </c>
      <c r="G20" s="251">
        <f t="shared" si="0"/>
        <v>400.31</v>
      </c>
      <c r="H20" s="20">
        <v>0</v>
      </c>
      <c r="I20" s="20">
        <v>8.67</v>
      </c>
      <c r="J20" s="499">
        <f t="shared" si="1"/>
        <v>1466.07</v>
      </c>
      <c r="K20" s="20">
        <v>54.68</v>
      </c>
      <c r="L20" s="20">
        <v>29.45</v>
      </c>
      <c r="M20" s="20">
        <v>575.36</v>
      </c>
      <c r="N20" s="499">
        <f>SUM(K20:M20)</f>
        <v>659.49</v>
      </c>
      <c r="O20" s="181">
        <f t="shared" si="2"/>
        <v>2125.56</v>
      </c>
      <c r="P20" s="521">
        <v>0</v>
      </c>
      <c r="Q20" s="20"/>
      <c r="R20" s="432">
        <v>5</v>
      </c>
    </row>
    <row r="21" spans="1:18" x14ac:dyDescent="0.25">
      <c r="A21" s="17" t="s">
        <v>35</v>
      </c>
      <c r="B21" s="17"/>
      <c r="C21" s="17">
        <v>0</v>
      </c>
      <c r="D21" s="17">
        <v>189.09</v>
      </c>
      <c r="E21" s="17">
        <v>321.69</v>
      </c>
      <c r="F21" s="17">
        <v>34.47</v>
      </c>
      <c r="G21" s="48">
        <f t="shared" si="0"/>
        <v>356.15999999999997</v>
      </c>
      <c r="H21" s="17">
        <v>8.74</v>
      </c>
      <c r="I21" s="17">
        <v>9.92</v>
      </c>
      <c r="J21" s="497">
        <f t="shared" si="1"/>
        <v>563.91</v>
      </c>
      <c r="K21" s="17">
        <v>54.21</v>
      </c>
      <c r="L21" s="17">
        <v>0</v>
      </c>
      <c r="M21" s="20">
        <v>575.36</v>
      </c>
      <c r="N21" s="497">
        <f>SUM(K21:M21)</f>
        <v>629.57000000000005</v>
      </c>
      <c r="O21" s="26">
        <f t="shared" si="2"/>
        <v>1193.48</v>
      </c>
      <c r="P21" s="157">
        <v>0</v>
      </c>
      <c r="Q21" s="17"/>
      <c r="R21" s="434"/>
    </row>
    <row r="22" spans="1:18" ht="15.75" thickBot="1" x14ac:dyDescent="0.3">
      <c r="A22" s="199" t="s">
        <v>36</v>
      </c>
      <c r="B22" s="199"/>
      <c r="C22" s="20">
        <v>868</v>
      </c>
      <c r="D22" s="20">
        <v>189.09</v>
      </c>
      <c r="E22" s="20">
        <v>321.69</v>
      </c>
      <c r="F22" s="20">
        <v>18.600000000000001</v>
      </c>
      <c r="G22" s="523">
        <f t="shared" si="0"/>
        <v>340.29</v>
      </c>
      <c r="H22" s="521">
        <v>0</v>
      </c>
      <c r="I22" s="521">
        <v>7.75</v>
      </c>
      <c r="J22" s="512">
        <f t="shared" si="1"/>
        <v>1405.1299999999999</v>
      </c>
      <c r="K22" s="521">
        <v>54.24</v>
      </c>
      <c r="L22" s="521">
        <v>69.75</v>
      </c>
      <c r="M22" s="521">
        <v>575.36</v>
      </c>
      <c r="N22" s="416">
        <f>SUM(K22:M22)</f>
        <v>699.35</v>
      </c>
      <c r="O22" s="172">
        <f t="shared" si="2"/>
        <v>2104.48</v>
      </c>
      <c r="P22" s="551">
        <v>4250</v>
      </c>
      <c r="Q22" s="199">
        <v>112476</v>
      </c>
      <c r="R22" s="246"/>
    </row>
    <row r="23" spans="1:18" ht="15.75" thickBot="1" x14ac:dyDescent="0.3">
      <c r="A23" s="243"/>
      <c r="B23" s="241"/>
      <c r="C23" s="241"/>
      <c r="D23" s="241"/>
      <c r="E23" s="241"/>
      <c r="F23" s="241"/>
      <c r="G23" s="514"/>
      <c r="H23" s="515"/>
      <c r="I23" s="515"/>
      <c r="J23" s="519"/>
      <c r="K23" s="515"/>
      <c r="L23" s="515"/>
      <c r="M23" s="516"/>
      <c r="N23" s="202"/>
      <c r="O23" s="553"/>
      <c r="P23" s="237"/>
      <c r="Q23" s="177"/>
      <c r="R23" s="241"/>
    </row>
    <row r="24" spans="1:18" x14ac:dyDescent="0.25">
      <c r="A24" s="20" t="s">
        <v>34</v>
      </c>
      <c r="B24" s="20">
        <v>6</v>
      </c>
      <c r="C24" s="20">
        <v>873.6</v>
      </c>
      <c r="D24" s="20">
        <v>125.57</v>
      </c>
      <c r="E24" s="20">
        <v>210.88</v>
      </c>
      <c r="F24" s="20">
        <v>79.12</v>
      </c>
      <c r="G24" s="251">
        <f t="shared" si="0"/>
        <v>290</v>
      </c>
      <c r="H24" s="20">
        <v>260.26</v>
      </c>
      <c r="I24" s="20">
        <v>8.6999999999999993</v>
      </c>
      <c r="J24" s="499">
        <f t="shared" si="1"/>
        <v>1558.13</v>
      </c>
      <c r="K24" s="20">
        <v>54.68</v>
      </c>
      <c r="L24" s="20">
        <v>29.64</v>
      </c>
      <c r="M24" s="20">
        <v>579.07000000000005</v>
      </c>
      <c r="N24" s="499">
        <f>SUM(K24:M24)</f>
        <v>663.3900000000001</v>
      </c>
      <c r="O24" s="181">
        <f t="shared" si="2"/>
        <v>2221.5200000000004</v>
      </c>
      <c r="P24" s="521">
        <v>2500</v>
      </c>
      <c r="Q24" s="20">
        <v>99445</v>
      </c>
      <c r="R24" s="432">
        <v>6</v>
      </c>
    </row>
    <row r="25" spans="1:18" x14ac:dyDescent="0.25">
      <c r="A25" s="17" t="s">
        <v>35</v>
      </c>
      <c r="B25" s="17"/>
      <c r="C25" s="17">
        <v>0</v>
      </c>
      <c r="D25" s="17">
        <v>128.18</v>
      </c>
      <c r="E25" s="17">
        <v>225.38</v>
      </c>
      <c r="F25" s="17">
        <v>34.69</v>
      </c>
      <c r="G25" s="48">
        <f t="shared" si="0"/>
        <v>260.07</v>
      </c>
      <c r="H25" s="17">
        <v>520.52</v>
      </c>
      <c r="I25" s="17">
        <v>9.98</v>
      </c>
      <c r="J25" s="497">
        <f t="shared" si="1"/>
        <v>918.75</v>
      </c>
      <c r="K25" s="17">
        <v>108.42</v>
      </c>
      <c r="L25" s="17">
        <v>0</v>
      </c>
      <c r="M25" s="20">
        <v>579.07000000000005</v>
      </c>
      <c r="N25" s="497">
        <f>SUM(K25:M25)</f>
        <v>687.49</v>
      </c>
      <c r="O25" s="26">
        <f t="shared" si="2"/>
        <v>1606.24</v>
      </c>
      <c r="P25" s="157">
        <v>2060</v>
      </c>
      <c r="Q25" s="17">
        <v>487909</v>
      </c>
      <c r="R25" s="434"/>
    </row>
    <row r="26" spans="1:18" ht="15.75" thickBot="1" x14ac:dyDescent="0.3">
      <c r="A26" s="199" t="s">
        <v>36</v>
      </c>
      <c r="B26" s="199"/>
      <c r="C26" s="20">
        <v>873.6</v>
      </c>
      <c r="D26" s="20">
        <v>87</v>
      </c>
      <c r="E26" s="20">
        <v>159.19</v>
      </c>
      <c r="F26" s="20">
        <v>18.72</v>
      </c>
      <c r="G26" s="251">
        <f t="shared" si="0"/>
        <v>177.91</v>
      </c>
      <c r="H26" s="20">
        <v>520.52</v>
      </c>
      <c r="I26" s="20">
        <v>7.8</v>
      </c>
      <c r="J26" s="499">
        <f t="shared" si="1"/>
        <v>1666.83</v>
      </c>
      <c r="K26" s="20">
        <v>108.48</v>
      </c>
      <c r="L26" s="20">
        <v>70.2</v>
      </c>
      <c r="M26" s="240">
        <v>579.07000000000005</v>
      </c>
      <c r="N26" s="502">
        <f>SUM(K26:M26)</f>
        <v>757.75</v>
      </c>
      <c r="O26" s="172">
        <f t="shared" si="2"/>
        <v>2424.58</v>
      </c>
      <c r="P26" s="551">
        <v>1950</v>
      </c>
      <c r="Q26" s="199">
        <v>86949</v>
      </c>
      <c r="R26" s="246"/>
    </row>
    <row r="27" spans="1:18" ht="15.75" thickBot="1" x14ac:dyDescent="0.3">
      <c r="A27" s="243"/>
      <c r="B27" s="241"/>
      <c r="C27" s="241"/>
      <c r="D27" s="241"/>
      <c r="E27" s="241"/>
      <c r="F27" s="241"/>
      <c r="G27" s="514"/>
      <c r="H27" s="515"/>
      <c r="I27" s="515"/>
      <c r="J27" s="519"/>
      <c r="K27" s="515"/>
      <c r="L27" s="516"/>
      <c r="M27" s="522"/>
      <c r="N27" s="549"/>
      <c r="O27" s="550"/>
      <c r="P27" s="237"/>
      <c r="Q27" s="177"/>
      <c r="R27" s="241"/>
    </row>
    <row r="28" spans="1:18" x14ac:dyDescent="0.25">
      <c r="A28" s="20" t="s">
        <v>34</v>
      </c>
      <c r="B28" s="20">
        <v>7</v>
      </c>
      <c r="C28" s="20">
        <v>968.8</v>
      </c>
      <c r="D28" s="20">
        <v>131.02000000000001</v>
      </c>
      <c r="E28" s="20">
        <v>224.16</v>
      </c>
      <c r="F28" s="20">
        <v>87.75</v>
      </c>
      <c r="G28" s="251">
        <f t="shared" si="0"/>
        <v>311.90999999999997</v>
      </c>
      <c r="H28" s="20">
        <v>260.26</v>
      </c>
      <c r="I28" s="20">
        <v>9.65</v>
      </c>
      <c r="J28" s="499">
        <f t="shared" si="1"/>
        <v>1681.64</v>
      </c>
      <c r="K28" s="20">
        <v>54.68</v>
      </c>
      <c r="L28" s="20">
        <v>32.869999999999997</v>
      </c>
      <c r="M28" s="20">
        <v>642.17999999999995</v>
      </c>
      <c r="N28" s="499">
        <f>SUM(K28:M28)</f>
        <v>729.7299999999999</v>
      </c>
      <c r="O28" s="181">
        <f t="shared" si="2"/>
        <v>2411.37</v>
      </c>
      <c r="P28" s="521">
        <v>0</v>
      </c>
      <c r="Q28" s="20"/>
      <c r="R28" s="432">
        <v>7</v>
      </c>
    </row>
    <row r="29" spans="1:18" x14ac:dyDescent="0.25">
      <c r="A29" s="17" t="s">
        <v>35</v>
      </c>
      <c r="B29" s="17"/>
      <c r="C29" s="17">
        <v>0</v>
      </c>
      <c r="D29" s="17">
        <v>316.62</v>
      </c>
      <c r="E29" s="17">
        <v>525.26</v>
      </c>
      <c r="F29" s="17">
        <v>38.479999999999997</v>
      </c>
      <c r="G29" s="48">
        <f t="shared" si="0"/>
        <v>563.74</v>
      </c>
      <c r="H29" s="17">
        <v>260.26</v>
      </c>
      <c r="I29" s="17">
        <v>11.07</v>
      </c>
      <c r="J29" s="497">
        <f t="shared" si="1"/>
        <v>1151.6899999999998</v>
      </c>
      <c r="K29" s="17">
        <v>54.21</v>
      </c>
      <c r="L29" s="17">
        <v>0</v>
      </c>
      <c r="M29" s="20">
        <v>642.17999999999995</v>
      </c>
      <c r="N29" s="497">
        <f>SUM(K29:M29)</f>
        <v>696.39</v>
      </c>
      <c r="O29" s="26">
        <f t="shared" si="2"/>
        <v>1848.08</v>
      </c>
      <c r="P29" s="157">
        <v>1900</v>
      </c>
      <c r="Q29" s="17">
        <v>275269</v>
      </c>
      <c r="R29" s="434"/>
    </row>
    <row r="30" spans="1:18" ht="15.75" thickBot="1" x14ac:dyDescent="0.3">
      <c r="A30" s="199" t="s">
        <v>36</v>
      </c>
      <c r="B30" s="199"/>
      <c r="C30" s="20">
        <v>968.8</v>
      </c>
      <c r="D30" s="20">
        <v>349.22</v>
      </c>
      <c r="E30" s="20">
        <v>592.16999999999996</v>
      </c>
      <c r="F30" s="20">
        <v>20.76</v>
      </c>
      <c r="G30" s="251">
        <f t="shared" si="0"/>
        <v>612.92999999999995</v>
      </c>
      <c r="H30" s="20">
        <v>260.26</v>
      </c>
      <c r="I30" s="20">
        <v>8.65</v>
      </c>
      <c r="J30" s="499">
        <f t="shared" si="1"/>
        <v>2199.86</v>
      </c>
      <c r="K30" s="20">
        <v>54.24</v>
      </c>
      <c r="L30" s="20">
        <v>77.849999999999994</v>
      </c>
      <c r="M30" s="20">
        <v>642.17999999999995</v>
      </c>
      <c r="N30" s="502">
        <f>SUM(K30:M30)</f>
        <v>774.27</v>
      </c>
      <c r="O30" s="172">
        <f t="shared" si="2"/>
        <v>2974.13</v>
      </c>
      <c r="P30" s="551">
        <v>1850</v>
      </c>
      <c r="Q30" s="199">
        <v>942220</v>
      </c>
      <c r="R30" s="246"/>
    </row>
    <row r="31" spans="1:18" ht="15.75" thickBot="1" x14ac:dyDescent="0.3">
      <c r="A31" s="243"/>
      <c r="B31" s="241"/>
      <c r="C31" s="241"/>
      <c r="D31" s="241"/>
      <c r="E31" s="241"/>
      <c r="F31" s="241"/>
      <c r="G31" s="514"/>
      <c r="H31" s="515"/>
      <c r="I31" s="515"/>
      <c r="J31" s="519"/>
      <c r="K31" s="515"/>
      <c r="L31" s="515"/>
      <c r="M31" s="516"/>
      <c r="N31" s="552"/>
      <c r="O31" s="550"/>
      <c r="P31" s="237"/>
      <c r="Q31" s="177"/>
      <c r="R31" s="241"/>
    </row>
    <row r="32" spans="1:18" x14ac:dyDescent="0.25">
      <c r="A32" s="20" t="s">
        <v>34</v>
      </c>
      <c r="B32" s="20">
        <v>8</v>
      </c>
      <c r="C32" s="20">
        <v>1285.2</v>
      </c>
      <c r="D32" s="20">
        <v>34.86</v>
      </c>
      <c r="E32" s="20">
        <v>89.87</v>
      </c>
      <c r="F32" s="20">
        <v>116.4</v>
      </c>
      <c r="G32" s="251">
        <f t="shared" si="0"/>
        <v>206.27</v>
      </c>
      <c r="H32" s="20">
        <v>260.26</v>
      </c>
      <c r="I32" s="20">
        <v>12.8</v>
      </c>
      <c r="J32" s="499">
        <f t="shared" si="1"/>
        <v>1799.3899999999999</v>
      </c>
      <c r="K32" s="20">
        <v>54.68</v>
      </c>
      <c r="L32" s="20">
        <v>43.61</v>
      </c>
      <c r="M32" s="20">
        <v>851.9</v>
      </c>
      <c r="N32" s="499">
        <f>SUM(K32:M32)</f>
        <v>950.18999999999994</v>
      </c>
      <c r="O32" s="181">
        <f t="shared" si="2"/>
        <v>2749.58</v>
      </c>
      <c r="P32" s="521">
        <v>5000</v>
      </c>
      <c r="Q32" s="20">
        <v>283006</v>
      </c>
      <c r="R32" s="432">
        <v>8</v>
      </c>
    </row>
    <row r="33" spans="1:18" x14ac:dyDescent="0.25">
      <c r="A33" s="17" t="s">
        <v>35</v>
      </c>
      <c r="B33" s="17"/>
      <c r="C33" s="17">
        <v>0</v>
      </c>
      <c r="D33" s="17">
        <v>12.7</v>
      </c>
      <c r="E33" s="17">
        <v>27.9</v>
      </c>
      <c r="F33" s="17">
        <v>51.04</v>
      </c>
      <c r="G33" s="48">
        <f t="shared" si="0"/>
        <v>78.94</v>
      </c>
      <c r="H33" s="17">
        <v>260.26</v>
      </c>
      <c r="I33" s="17">
        <v>14.69</v>
      </c>
      <c r="J33" s="497">
        <f t="shared" si="1"/>
        <v>366.59</v>
      </c>
      <c r="K33" s="17">
        <v>54.21</v>
      </c>
      <c r="L33" s="17">
        <v>0</v>
      </c>
      <c r="M33" s="20">
        <v>851.9</v>
      </c>
      <c r="N33" s="497">
        <f>SUM(K33:M33)</f>
        <v>906.11</v>
      </c>
      <c r="O33" s="26">
        <f t="shared" si="2"/>
        <v>1272.7</v>
      </c>
      <c r="P33" s="157">
        <v>0</v>
      </c>
      <c r="Q33" s="17"/>
      <c r="R33" s="434"/>
    </row>
    <row r="34" spans="1:18" ht="15.75" thickBot="1" x14ac:dyDescent="0.3">
      <c r="A34" s="199" t="s">
        <v>36</v>
      </c>
      <c r="B34" s="199"/>
      <c r="C34" s="20">
        <v>1285.2</v>
      </c>
      <c r="D34" s="20">
        <v>93.03</v>
      </c>
      <c r="E34" s="20">
        <v>193.61</v>
      </c>
      <c r="F34" s="20">
        <v>27.54</v>
      </c>
      <c r="G34" s="251">
        <f t="shared" si="0"/>
        <v>221.15</v>
      </c>
      <c r="H34" s="20">
        <v>260.26</v>
      </c>
      <c r="I34" s="20">
        <v>11.48</v>
      </c>
      <c r="J34" s="499">
        <f t="shared" si="1"/>
        <v>1871.1200000000001</v>
      </c>
      <c r="K34" s="20">
        <v>54.24</v>
      </c>
      <c r="L34" s="20">
        <v>103.28</v>
      </c>
      <c r="M34" s="240">
        <v>851.9</v>
      </c>
      <c r="N34" s="502">
        <f>SUM(K34:M34)</f>
        <v>1009.42</v>
      </c>
      <c r="O34" s="172">
        <f t="shared" si="2"/>
        <v>2880.54</v>
      </c>
      <c r="P34" s="551">
        <v>0</v>
      </c>
      <c r="Q34" s="199"/>
      <c r="R34" s="246"/>
    </row>
    <row r="35" spans="1:18" ht="15.75" thickBot="1" x14ac:dyDescent="0.3">
      <c r="A35" s="243"/>
      <c r="B35" s="241"/>
      <c r="C35" s="241"/>
      <c r="D35" s="241"/>
      <c r="E35" s="241"/>
      <c r="F35" s="241"/>
      <c r="G35" s="514"/>
      <c r="H35" s="515"/>
      <c r="I35" s="515"/>
      <c r="J35" s="519"/>
      <c r="K35" s="515"/>
      <c r="L35" s="516"/>
      <c r="M35" s="522"/>
      <c r="N35" s="549"/>
      <c r="O35" s="550"/>
      <c r="P35" s="237"/>
      <c r="Q35" s="177"/>
      <c r="R35" s="241"/>
    </row>
    <row r="36" spans="1:18" x14ac:dyDescent="0.25">
      <c r="A36" s="20" t="s">
        <v>34</v>
      </c>
      <c r="B36" s="20">
        <v>9</v>
      </c>
      <c r="C36" s="20">
        <v>870.8</v>
      </c>
      <c r="D36" s="20">
        <v>19.260000000000002</v>
      </c>
      <c r="E36" s="20">
        <v>30.87</v>
      </c>
      <c r="F36" s="20">
        <v>78.87</v>
      </c>
      <c r="G36" s="251">
        <f t="shared" si="0"/>
        <v>109.74000000000001</v>
      </c>
      <c r="H36" s="542">
        <v>0</v>
      </c>
      <c r="I36" s="20">
        <v>8.67</v>
      </c>
      <c r="J36" s="499">
        <f t="shared" si="1"/>
        <v>1008.4699999999999</v>
      </c>
      <c r="K36" s="20">
        <v>54.68</v>
      </c>
      <c r="L36" s="20">
        <v>29.55</v>
      </c>
      <c r="M36" s="20">
        <v>577.22</v>
      </c>
      <c r="N36" s="499">
        <f>SUM(K36:M36)</f>
        <v>661.45</v>
      </c>
      <c r="O36" s="181">
        <f t="shared" si="2"/>
        <v>1669.92</v>
      </c>
      <c r="P36" s="521">
        <v>2000</v>
      </c>
      <c r="Q36" s="20">
        <v>413744</v>
      </c>
      <c r="R36" s="432">
        <v>9</v>
      </c>
    </row>
    <row r="37" spans="1:18" x14ac:dyDescent="0.25">
      <c r="A37" s="17" t="s">
        <v>35</v>
      </c>
      <c r="B37" s="17"/>
      <c r="C37" s="17">
        <v>0</v>
      </c>
      <c r="D37" s="17">
        <v>35.26</v>
      </c>
      <c r="E37" s="17">
        <v>41.77</v>
      </c>
      <c r="F37" s="17">
        <v>34.58</v>
      </c>
      <c r="G37" s="48">
        <f t="shared" si="0"/>
        <v>76.349999999999994</v>
      </c>
      <c r="H37" s="543">
        <v>0</v>
      </c>
      <c r="I37" s="17">
        <v>9.9499999999999993</v>
      </c>
      <c r="J37" s="497">
        <f t="shared" si="1"/>
        <v>121.55999999999999</v>
      </c>
      <c r="K37" s="17">
        <v>54.21</v>
      </c>
      <c r="L37" s="17">
        <v>0</v>
      </c>
      <c r="M37" s="20">
        <v>577.22</v>
      </c>
      <c r="N37" s="497">
        <f>SUM(K37:M37)</f>
        <v>631.43000000000006</v>
      </c>
      <c r="O37" s="26">
        <f t="shared" si="2"/>
        <v>752.99</v>
      </c>
      <c r="P37" s="157">
        <v>0</v>
      </c>
      <c r="Q37" s="17"/>
      <c r="R37" s="434"/>
    </row>
    <row r="38" spans="1:18" ht="15.75" thickBot="1" x14ac:dyDescent="0.3">
      <c r="A38" s="199" t="s">
        <v>36</v>
      </c>
      <c r="B38" s="199"/>
      <c r="C38" s="20">
        <v>870.8</v>
      </c>
      <c r="D38" s="20">
        <v>46.23</v>
      </c>
      <c r="E38" s="20">
        <v>42.44</v>
      </c>
      <c r="F38" s="20">
        <v>18.66</v>
      </c>
      <c r="G38" s="251">
        <f t="shared" si="0"/>
        <v>61.099999999999994</v>
      </c>
      <c r="H38" s="542">
        <v>0</v>
      </c>
      <c r="I38" s="20">
        <v>7.78</v>
      </c>
      <c r="J38" s="499">
        <f t="shared" si="1"/>
        <v>985.91</v>
      </c>
      <c r="K38" s="20">
        <v>54.24</v>
      </c>
      <c r="L38" s="20">
        <v>69.98</v>
      </c>
      <c r="M38" s="240">
        <v>577.22</v>
      </c>
      <c r="N38" s="502">
        <f>SUM(K38:M38)</f>
        <v>701.44</v>
      </c>
      <c r="O38" s="172">
        <f t="shared" si="2"/>
        <v>1687.35</v>
      </c>
      <c r="P38" s="551">
        <v>2000</v>
      </c>
      <c r="Q38" s="199">
        <v>26295</v>
      </c>
      <c r="R38" s="246"/>
    </row>
    <row r="39" spans="1:18" ht="15.75" thickBot="1" x14ac:dyDescent="0.3">
      <c r="A39" s="243"/>
      <c r="B39" s="241"/>
      <c r="C39" s="241"/>
      <c r="D39" s="241"/>
      <c r="E39" s="241"/>
      <c r="F39" s="241"/>
      <c r="G39" s="514"/>
      <c r="H39" s="515"/>
      <c r="I39" s="515"/>
      <c r="J39" s="519"/>
      <c r="K39" s="515"/>
      <c r="L39" s="516"/>
      <c r="M39" s="522"/>
      <c r="N39" s="549"/>
      <c r="O39" s="550"/>
      <c r="P39" s="237"/>
      <c r="Q39" s="177"/>
      <c r="R39" s="241"/>
    </row>
    <row r="40" spans="1:18" x14ac:dyDescent="0.25">
      <c r="A40" s="20" t="s">
        <v>34</v>
      </c>
      <c r="B40" s="20">
        <v>10</v>
      </c>
      <c r="C40" s="20">
        <v>873.6</v>
      </c>
      <c r="D40" s="20">
        <v>97.56</v>
      </c>
      <c r="E40" s="20">
        <v>97.69</v>
      </c>
      <c r="F40" s="20">
        <v>79.12</v>
      </c>
      <c r="G40" s="251">
        <f t="shared" si="0"/>
        <v>176.81</v>
      </c>
      <c r="H40" s="20">
        <v>520.52</v>
      </c>
      <c r="I40" s="20">
        <v>8.6999999999999993</v>
      </c>
      <c r="J40" s="499">
        <f t="shared" si="1"/>
        <v>1677.19</v>
      </c>
      <c r="K40" s="20">
        <v>109.36</v>
      </c>
      <c r="L40" s="20">
        <v>29.64</v>
      </c>
      <c r="M40" s="20">
        <v>579.07000000000005</v>
      </c>
      <c r="N40" s="499">
        <f>SUM(K40:M40)</f>
        <v>718.07</v>
      </c>
      <c r="O40" s="181">
        <f t="shared" si="2"/>
        <v>2395.2600000000002</v>
      </c>
      <c r="P40" s="521">
        <v>2600</v>
      </c>
      <c r="Q40" s="20">
        <v>328720</v>
      </c>
      <c r="R40" s="432">
        <v>10</v>
      </c>
    </row>
    <row r="41" spans="1:18" x14ac:dyDescent="0.25">
      <c r="A41" s="17" t="s">
        <v>35</v>
      </c>
      <c r="B41" s="17"/>
      <c r="C41" s="17">
        <v>0</v>
      </c>
      <c r="D41" s="17">
        <v>82.88</v>
      </c>
      <c r="E41" s="17">
        <v>98.88</v>
      </c>
      <c r="F41" s="17">
        <v>34.69</v>
      </c>
      <c r="G41" s="48">
        <f t="shared" si="0"/>
        <v>133.57</v>
      </c>
      <c r="H41" s="17">
        <v>520.52</v>
      </c>
      <c r="I41" s="17">
        <v>9.98</v>
      </c>
      <c r="J41" s="497">
        <f t="shared" si="1"/>
        <v>746.95</v>
      </c>
      <c r="K41" s="17">
        <v>108.42</v>
      </c>
      <c r="L41" s="17">
        <v>0</v>
      </c>
      <c r="M41" s="20">
        <v>579.07000000000005</v>
      </c>
      <c r="N41" s="497">
        <f>SUM(K41:M41)</f>
        <v>687.49</v>
      </c>
      <c r="O41" s="26">
        <f t="shared" si="2"/>
        <v>1434.44</v>
      </c>
      <c r="P41" s="157">
        <v>2500</v>
      </c>
      <c r="Q41" s="17">
        <v>246485</v>
      </c>
      <c r="R41" s="434"/>
    </row>
    <row r="42" spans="1:18" ht="15.75" thickBot="1" x14ac:dyDescent="0.3">
      <c r="A42" s="199" t="s">
        <v>36</v>
      </c>
      <c r="B42" s="199"/>
      <c r="C42" s="20">
        <v>873.6</v>
      </c>
      <c r="D42" s="20">
        <v>76.209999999999994</v>
      </c>
      <c r="E42" s="20">
        <v>100.97</v>
      </c>
      <c r="F42" s="20">
        <v>18.72</v>
      </c>
      <c r="G42" s="251">
        <f t="shared" si="0"/>
        <v>119.69</v>
      </c>
      <c r="H42" s="20">
        <v>520.52</v>
      </c>
      <c r="I42" s="20">
        <v>7.8</v>
      </c>
      <c r="J42" s="499">
        <f t="shared" si="1"/>
        <v>1597.82</v>
      </c>
      <c r="K42" s="20">
        <v>108.48</v>
      </c>
      <c r="L42" s="20">
        <v>70.2</v>
      </c>
      <c r="M42" s="240">
        <v>579.07000000000005</v>
      </c>
      <c r="N42" s="502">
        <f>SUM(K42:M42)</f>
        <v>757.75</v>
      </c>
      <c r="O42" s="172">
        <f t="shared" si="2"/>
        <v>2355.5699999999997</v>
      </c>
      <c r="P42" s="551">
        <v>2000</v>
      </c>
      <c r="Q42" s="199">
        <v>926724</v>
      </c>
      <c r="R42" s="246"/>
    </row>
    <row r="43" spans="1:18" ht="15.75" thickBot="1" x14ac:dyDescent="0.3">
      <c r="A43" s="243"/>
      <c r="B43" s="241"/>
      <c r="C43" s="241"/>
      <c r="D43" s="241"/>
      <c r="E43" s="241"/>
      <c r="F43" s="241"/>
      <c r="G43" s="514"/>
      <c r="H43" s="515"/>
      <c r="I43" s="515"/>
      <c r="J43" s="519"/>
      <c r="K43" s="515"/>
      <c r="L43" s="516"/>
      <c r="M43" s="522"/>
      <c r="N43" s="549"/>
      <c r="O43" s="550"/>
      <c r="P43" s="237"/>
      <c r="Q43" s="177"/>
      <c r="R43" s="241"/>
    </row>
    <row r="44" spans="1:18" x14ac:dyDescent="0.25">
      <c r="A44" s="20" t="s">
        <v>34</v>
      </c>
      <c r="B44" s="20">
        <v>11</v>
      </c>
      <c r="C44" s="20">
        <v>977.2</v>
      </c>
      <c r="D44" s="20">
        <v>113.39</v>
      </c>
      <c r="E44" s="20">
        <v>196.93</v>
      </c>
      <c r="F44" s="20">
        <v>88.51</v>
      </c>
      <c r="G44" s="251">
        <f t="shared" si="0"/>
        <v>285.44</v>
      </c>
      <c r="H44" s="20">
        <v>210.56</v>
      </c>
      <c r="I44" s="20">
        <v>9.73</v>
      </c>
      <c r="J44" s="499">
        <f t="shared" si="1"/>
        <v>1596.3200000000002</v>
      </c>
      <c r="K44" s="20">
        <v>54.68</v>
      </c>
      <c r="L44" s="20">
        <v>33.159999999999997</v>
      </c>
      <c r="M44" s="20">
        <v>647.74</v>
      </c>
      <c r="N44" s="499">
        <f>SUM(K44:M44)</f>
        <v>735.58</v>
      </c>
      <c r="O44" s="181">
        <f t="shared" si="2"/>
        <v>2331.9</v>
      </c>
      <c r="P44" s="521">
        <v>2200</v>
      </c>
      <c r="Q44" s="20">
        <v>192028</v>
      </c>
      <c r="R44" s="432">
        <v>11</v>
      </c>
    </row>
    <row r="45" spans="1:18" x14ac:dyDescent="0.25">
      <c r="A45" s="17" t="s">
        <v>35</v>
      </c>
      <c r="B45" s="17"/>
      <c r="C45" s="17">
        <v>0</v>
      </c>
      <c r="D45" s="17">
        <v>119.83</v>
      </c>
      <c r="E45" s="17">
        <v>185.78</v>
      </c>
      <c r="F45" s="17">
        <v>38.81</v>
      </c>
      <c r="G45" s="48">
        <f t="shared" si="0"/>
        <v>224.59</v>
      </c>
      <c r="H45" s="17">
        <v>171.42</v>
      </c>
      <c r="I45" s="17">
        <v>11.17</v>
      </c>
      <c r="J45" s="497">
        <f t="shared" si="1"/>
        <v>527.01</v>
      </c>
      <c r="K45" s="17">
        <v>54.21</v>
      </c>
      <c r="L45" s="17">
        <v>0</v>
      </c>
      <c r="M45" s="20">
        <v>647.74</v>
      </c>
      <c r="N45" s="497">
        <f>SUM(K45:M45)</f>
        <v>701.95</v>
      </c>
      <c r="O45" s="26">
        <f t="shared" si="2"/>
        <v>1228.96</v>
      </c>
      <c r="P45" s="157">
        <v>2310</v>
      </c>
      <c r="Q45" s="17">
        <v>340628</v>
      </c>
      <c r="R45" s="434"/>
    </row>
    <row r="46" spans="1:18" ht="15.75" thickBot="1" x14ac:dyDescent="0.3">
      <c r="A46" s="199" t="s">
        <v>36</v>
      </c>
      <c r="B46" s="199"/>
      <c r="C46" s="199">
        <v>977.2</v>
      </c>
      <c r="D46" s="199">
        <v>141.11000000000001</v>
      </c>
      <c r="E46" s="199">
        <v>202.94</v>
      </c>
      <c r="F46" s="199">
        <v>20.94</v>
      </c>
      <c r="G46" s="249">
        <f t="shared" si="0"/>
        <v>223.88</v>
      </c>
      <c r="H46" s="199">
        <v>168.97</v>
      </c>
      <c r="I46" s="199">
        <v>8.73</v>
      </c>
      <c r="J46" s="502">
        <f t="shared" si="1"/>
        <v>1519.89</v>
      </c>
      <c r="K46" s="199">
        <v>54.24</v>
      </c>
      <c r="L46" s="199">
        <v>78.53</v>
      </c>
      <c r="M46" s="240">
        <v>647.74</v>
      </c>
      <c r="N46" s="502">
        <f>SUM(K46:M46)</f>
        <v>780.51</v>
      </c>
      <c r="O46" s="172">
        <f t="shared" si="2"/>
        <v>2300.4</v>
      </c>
      <c r="P46" s="551">
        <v>1229</v>
      </c>
      <c r="Q46" s="199">
        <v>841466</v>
      </c>
      <c r="R46" s="246"/>
    </row>
    <row r="47" spans="1:18" ht="15.75" thickBot="1" x14ac:dyDescent="0.3">
      <c r="A47" s="243"/>
      <c r="B47" s="241"/>
      <c r="C47" s="241"/>
      <c r="D47" s="241"/>
      <c r="E47" s="241"/>
      <c r="F47" s="241"/>
      <c r="G47" s="514"/>
      <c r="H47" s="515"/>
      <c r="I47" s="515"/>
      <c r="J47" s="519"/>
      <c r="K47" s="515"/>
      <c r="L47" s="515"/>
      <c r="M47" s="516"/>
      <c r="N47" s="552"/>
      <c r="O47" s="550"/>
      <c r="P47" s="177"/>
      <c r="Q47" s="260"/>
      <c r="R47" s="245"/>
    </row>
    <row r="48" spans="1:18" x14ac:dyDescent="0.25">
      <c r="A48" s="20" t="s">
        <v>34</v>
      </c>
      <c r="B48" s="20">
        <v>12</v>
      </c>
      <c r="C48" s="20">
        <v>1304.8</v>
      </c>
      <c r="D48" s="20">
        <v>396.72</v>
      </c>
      <c r="E48" s="20">
        <v>627.46</v>
      </c>
      <c r="F48" s="20">
        <v>118.18</v>
      </c>
      <c r="G48" s="251">
        <f t="shared" si="0"/>
        <v>745.6400000000001</v>
      </c>
      <c r="H48" s="20">
        <v>182.6</v>
      </c>
      <c r="I48" s="20">
        <v>12.99</v>
      </c>
      <c r="J48" s="499">
        <f t="shared" si="1"/>
        <v>2642.7499999999995</v>
      </c>
      <c r="K48" s="20">
        <v>218.72</v>
      </c>
      <c r="L48" s="20">
        <v>44.27</v>
      </c>
      <c r="M48" s="20">
        <v>864.9</v>
      </c>
      <c r="N48" s="499">
        <f>SUM(K48:M48)</f>
        <v>1127.8899999999999</v>
      </c>
      <c r="O48" s="181">
        <f t="shared" si="2"/>
        <v>3770.6399999999994</v>
      </c>
      <c r="P48" s="521">
        <v>3818</v>
      </c>
      <c r="Q48" s="20">
        <v>319806</v>
      </c>
      <c r="R48" s="432">
        <v>12</v>
      </c>
    </row>
    <row r="49" spans="1:18" x14ac:dyDescent="0.25">
      <c r="A49" s="17" t="s">
        <v>35</v>
      </c>
      <c r="B49" s="17"/>
      <c r="C49" s="17">
        <v>0</v>
      </c>
      <c r="D49" s="17">
        <v>510.75</v>
      </c>
      <c r="E49" s="17">
        <v>710.49</v>
      </c>
      <c r="F49" s="17">
        <v>51.82</v>
      </c>
      <c r="G49" s="48">
        <f t="shared" si="0"/>
        <v>762.31000000000006</v>
      </c>
      <c r="H49" s="17">
        <v>212.31</v>
      </c>
      <c r="I49" s="17">
        <v>14.91</v>
      </c>
      <c r="J49" s="497">
        <f t="shared" si="1"/>
        <v>1500.28</v>
      </c>
      <c r="K49" s="17">
        <v>216.84</v>
      </c>
      <c r="L49" s="17">
        <v>0</v>
      </c>
      <c r="M49" s="20">
        <v>864.9</v>
      </c>
      <c r="N49" s="497">
        <f>SUM(K49:M49)</f>
        <v>1081.74</v>
      </c>
      <c r="O49" s="26">
        <f t="shared" si="2"/>
        <v>2582.02</v>
      </c>
      <c r="P49" s="157">
        <v>3775</v>
      </c>
      <c r="Q49" s="17">
        <v>389622</v>
      </c>
      <c r="R49" s="434"/>
    </row>
    <row r="50" spans="1:18" ht="15.75" thickBot="1" x14ac:dyDescent="0.3">
      <c r="A50" s="199" t="s">
        <v>36</v>
      </c>
      <c r="B50" s="199"/>
      <c r="C50" s="199">
        <v>1304.8</v>
      </c>
      <c r="D50" s="199">
        <v>475.83</v>
      </c>
      <c r="E50" s="199">
        <v>682.59</v>
      </c>
      <c r="F50" s="199">
        <v>27.96</v>
      </c>
      <c r="G50" s="249">
        <f t="shared" si="0"/>
        <v>710.55000000000007</v>
      </c>
      <c r="H50" s="199">
        <v>177.36</v>
      </c>
      <c r="I50" s="199">
        <v>11.65</v>
      </c>
      <c r="J50" s="502">
        <f t="shared" si="1"/>
        <v>2680.19</v>
      </c>
      <c r="K50" s="199">
        <v>216.96</v>
      </c>
      <c r="L50" s="199">
        <v>104.85</v>
      </c>
      <c r="M50" s="240">
        <v>864.9</v>
      </c>
      <c r="N50" s="502">
        <f>SUM(K50:M50)</f>
        <v>1186.71</v>
      </c>
      <c r="O50" s="172">
        <f t="shared" si="2"/>
        <v>3866.9</v>
      </c>
      <c r="P50" s="551">
        <v>2580</v>
      </c>
      <c r="Q50" s="199">
        <v>166888</v>
      </c>
      <c r="R50" s="246"/>
    </row>
    <row r="51" spans="1:18" ht="15.75" thickBot="1" x14ac:dyDescent="0.3">
      <c r="A51" s="243"/>
      <c r="B51" s="241"/>
      <c r="C51" s="241"/>
      <c r="D51" s="241"/>
      <c r="E51" s="241"/>
      <c r="F51" s="241"/>
      <c r="G51" s="514"/>
      <c r="H51" s="515"/>
      <c r="I51" s="515"/>
      <c r="J51" s="519"/>
      <c r="K51" s="515"/>
      <c r="L51" s="516"/>
      <c r="M51" s="522"/>
      <c r="N51" s="549"/>
      <c r="O51" s="550"/>
      <c r="P51" s="237"/>
      <c r="Q51" s="177"/>
      <c r="R51" s="241"/>
    </row>
    <row r="52" spans="1:18" x14ac:dyDescent="0.25">
      <c r="A52" s="20" t="s">
        <v>34</v>
      </c>
      <c r="B52" s="20">
        <v>13</v>
      </c>
      <c r="C52" s="20">
        <v>887.6</v>
      </c>
      <c r="D52" s="20">
        <v>98.25</v>
      </c>
      <c r="E52" s="20">
        <v>140.88999999999999</v>
      </c>
      <c r="F52" s="20">
        <v>80.39</v>
      </c>
      <c r="G52" s="251">
        <f>SUM(E52:F52)</f>
        <v>221.27999999999997</v>
      </c>
      <c r="H52" s="20">
        <v>520.52</v>
      </c>
      <c r="I52" s="20">
        <v>8.84</v>
      </c>
      <c r="J52" s="499">
        <f>C52+D52+G52+H52+I52</f>
        <v>1736.49</v>
      </c>
      <c r="K52" s="20">
        <v>109.36</v>
      </c>
      <c r="L52" s="20">
        <v>30.12</v>
      </c>
      <c r="M52" s="20">
        <v>588.35</v>
      </c>
      <c r="N52" s="499">
        <f>SUM(K52:M52)</f>
        <v>727.83</v>
      </c>
      <c r="O52" s="181">
        <f t="shared" si="2"/>
        <v>2464.3200000000002</v>
      </c>
      <c r="P52" s="521">
        <v>2300</v>
      </c>
      <c r="Q52" s="20">
        <v>346035</v>
      </c>
      <c r="R52" s="432">
        <v>13</v>
      </c>
    </row>
    <row r="53" spans="1:18" x14ac:dyDescent="0.25">
      <c r="A53" s="17" t="s">
        <v>35</v>
      </c>
      <c r="B53" s="17"/>
      <c r="C53" s="17">
        <v>0</v>
      </c>
      <c r="D53" s="17">
        <v>54.98</v>
      </c>
      <c r="E53" s="17">
        <v>165.15</v>
      </c>
      <c r="F53" s="17">
        <v>35.25</v>
      </c>
      <c r="G53" s="48">
        <f t="shared" si="0"/>
        <v>200.4</v>
      </c>
      <c r="H53" s="20">
        <v>520.52</v>
      </c>
      <c r="I53" s="17">
        <v>10.14</v>
      </c>
      <c r="J53" s="497">
        <f t="shared" si="1"/>
        <v>786.04</v>
      </c>
      <c r="K53" s="17">
        <v>108.42</v>
      </c>
      <c r="L53" s="17">
        <v>0</v>
      </c>
      <c r="M53" s="20">
        <v>588.35</v>
      </c>
      <c r="N53" s="497">
        <f>SUM(K53:M53)</f>
        <v>696.77</v>
      </c>
      <c r="O53" s="26">
        <f t="shared" si="2"/>
        <v>1482.81</v>
      </c>
      <c r="P53" s="157">
        <v>2500</v>
      </c>
      <c r="Q53" s="17">
        <v>372216</v>
      </c>
      <c r="R53" s="434"/>
    </row>
    <row r="54" spans="1:18" ht="15.75" thickBot="1" x14ac:dyDescent="0.3">
      <c r="A54" s="199" t="s">
        <v>36</v>
      </c>
      <c r="B54" s="199"/>
      <c r="C54" s="20">
        <v>887.6</v>
      </c>
      <c r="D54" s="20">
        <v>112.17</v>
      </c>
      <c r="E54" s="20">
        <v>76.430000000000007</v>
      </c>
      <c r="F54" s="20">
        <v>19.02</v>
      </c>
      <c r="G54" s="251">
        <f t="shared" si="0"/>
        <v>95.45</v>
      </c>
      <c r="H54" s="20">
        <v>260.26</v>
      </c>
      <c r="I54" s="20">
        <v>7.93</v>
      </c>
      <c r="J54" s="499">
        <f t="shared" si="1"/>
        <v>1363.41</v>
      </c>
      <c r="K54" s="20">
        <v>54.24</v>
      </c>
      <c r="L54" s="20">
        <v>71.33</v>
      </c>
      <c r="M54" s="20">
        <v>588.35</v>
      </c>
      <c r="N54" s="502">
        <f>SUM(K54:M54)</f>
        <v>713.92000000000007</v>
      </c>
      <c r="O54" s="172">
        <f t="shared" si="2"/>
        <v>2077.33</v>
      </c>
      <c r="P54" s="551">
        <v>1500</v>
      </c>
      <c r="Q54" s="199">
        <v>543946</v>
      </c>
      <c r="R54" s="246"/>
    </row>
    <row r="55" spans="1:18" ht="15.75" thickBot="1" x14ac:dyDescent="0.3">
      <c r="A55" s="243"/>
      <c r="B55" s="241"/>
      <c r="C55" s="241"/>
      <c r="D55" s="241"/>
      <c r="E55" s="241"/>
      <c r="F55" s="515"/>
      <c r="G55" s="514"/>
      <c r="H55" s="515"/>
      <c r="I55" s="515"/>
      <c r="J55" s="519"/>
      <c r="K55" s="515"/>
      <c r="L55" s="515"/>
      <c r="M55" s="516"/>
      <c r="N55" s="552"/>
      <c r="O55" s="550"/>
      <c r="P55" s="237"/>
      <c r="Q55" s="177"/>
      <c r="R55" s="241"/>
    </row>
    <row r="56" spans="1:18" x14ac:dyDescent="0.25">
      <c r="A56" s="20" t="s">
        <v>34</v>
      </c>
      <c r="B56" s="20">
        <v>14</v>
      </c>
      <c r="C56" s="20">
        <v>873.6</v>
      </c>
      <c r="D56" s="20">
        <v>103.36</v>
      </c>
      <c r="E56" s="20">
        <v>165.19</v>
      </c>
      <c r="F56" s="20">
        <v>79.12</v>
      </c>
      <c r="G56" s="251">
        <f t="shared" si="0"/>
        <v>244.31</v>
      </c>
      <c r="H56" s="20">
        <v>70.33</v>
      </c>
      <c r="I56" s="20">
        <v>8.6999999999999993</v>
      </c>
      <c r="J56" s="499">
        <f t="shared" si="1"/>
        <v>1300.3</v>
      </c>
      <c r="K56" s="20">
        <v>54.68</v>
      </c>
      <c r="L56" s="20">
        <v>29.64</v>
      </c>
      <c r="M56" s="20">
        <v>579.07000000000005</v>
      </c>
      <c r="N56" s="499">
        <f>SUM(K56:M56)</f>
        <v>663.3900000000001</v>
      </c>
      <c r="O56" s="181">
        <f t="shared" si="2"/>
        <v>1963.69</v>
      </c>
      <c r="P56" s="521">
        <v>4926.1099999999997</v>
      </c>
      <c r="Q56" s="20">
        <v>527981</v>
      </c>
      <c r="R56" s="432">
        <v>14</v>
      </c>
    </row>
    <row r="57" spans="1:18" x14ac:dyDescent="0.25">
      <c r="A57" s="17" t="s">
        <v>35</v>
      </c>
      <c r="B57" s="17"/>
      <c r="C57" s="17">
        <v>0</v>
      </c>
      <c r="D57" s="17">
        <v>104.86</v>
      </c>
      <c r="E57" s="17">
        <v>173.33</v>
      </c>
      <c r="F57" s="17">
        <v>34.69</v>
      </c>
      <c r="G57" s="48">
        <f t="shared" si="0"/>
        <v>208.02</v>
      </c>
      <c r="H57" s="17">
        <v>205.49</v>
      </c>
      <c r="I57" s="17">
        <v>9.98</v>
      </c>
      <c r="J57" s="497">
        <f t="shared" si="1"/>
        <v>528.35</v>
      </c>
      <c r="K57" s="17">
        <v>54.21</v>
      </c>
      <c r="L57" s="17">
        <v>0</v>
      </c>
      <c r="M57" s="20">
        <v>579.07000000000005</v>
      </c>
      <c r="N57" s="497">
        <f>SUM(K57:M57)</f>
        <v>633.28000000000009</v>
      </c>
      <c r="O57" s="26">
        <f t="shared" si="2"/>
        <v>1161.6300000000001</v>
      </c>
      <c r="P57" s="157">
        <v>0</v>
      </c>
      <c r="Q57" s="17"/>
      <c r="R57" s="434"/>
    </row>
    <row r="58" spans="1:18" ht="15.75" thickBot="1" x14ac:dyDescent="0.3">
      <c r="A58" s="199" t="s">
        <v>36</v>
      </c>
      <c r="B58" s="199"/>
      <c r="C58" s="20">
        <v>873.6</v>
      </c>
      <c r="D58" s="20">
        <v>91.23</v>
      </c>
      <c r="E58" s="20">
        <v>129.43</v>
      </c>
      <c r="F58" s="20">
        <v>18.72</v>
      </c>
      <c r="G58" s="251">
        <f t="shared" si="0"/>
        <v>148.15</v>
      </c>
      <c r="H58" s="20">
        <v>109.04</v>
      </c>
      <c r="I58" s="20">
        <v>7.8</v>
      </c>
      <c r="J58" s="499">
        <f t="shared" si="1"/>
        <v>1229.82</v>
      </c>
      <c r="K58" s="20">
        <v>54.24</v>
      </c>
      <c r="L58" s="20">
        <v>70.2</v>
      </c>
      <c r="M58" s="240">
        <v>579.07000000000005</v>
      </c>
      <c r="N58" s="502">
        <f>SUM(K58:M58)</f>
        <v>703.51</v>
      </c>
      <c r="O58" s="172">
        <f t="shared" si="2"/>
        <v>1933.33</v>
      </c>
      <c r="P58" s="551">
        <v>5000</v>
      </c>
      <c r="Q58" s="199">
        <v>445525</v>
      </c>
      <c r="R58" s="246"/>
    </row>
    <row r="59" spans="1:18" ht="15.75" thickBot="1" x14ac:dyDescent="0.3">
      <c r="A59" s="243"/>
      <c r="B59" s="241"/>
      <c r="C59" s="241"/>
      <c r="D59" s="241"/>
      <c r="E59" s="241"/>
      <c r="F59" s="241"/>
      <c r="G59" s="514"/>
      <c r="H59" s="515"/>
      <c r="I59" s="515"/>
      <c r="J59" s="519"/>
      <c r="K59" s="515"/>
      <c r="L59" s="516"/>
      <c r="M59" s="522"/>
      <c r="N59" s="549"/>
      <c r="O59" s="550"/>
      <c r="P59" s="237"/>
      <c r="Q59" s="177"/>
      <c r="R59" s="241"/>
    </row>
    <row r="60" spans="1:18" x14ac:dyDescent="0.25">
      <c r="A60" s="20" t="s">
        <v>34</v>
      </c>
      <c r="B60" s="20">
        <v>15</v>
      </c>
      <c r="C60" s="20">
        <v>982.8</v>
      </c>
      <c r="D60" s="20">
        <v>116</v>
      </c>
      <c r="E60" s="20">
        <v>118.56</v>
      </c>
      <c r="F60" s="20">
        <v>89.01</v>
      </c>
      <c r="G60" s="251">
        <f t="shared" si="0"/>
        <v>207.57</v>
      </c>
      <c r="H60" s="20">
        <v>260.26</v>
      </c>
      <c r="I60" s="20">
        <v>9.7799999999999994</v>
      </c>
      <c r="J60" s="499">
        <f t="shared" si="1"/>
        <v>1576.4099999999999</v>
      </c>
      <c r="K60" s="20">
        <v>54.68</v>
      </c>
      <c r="L60" s="242">
        <v>33.35</v>
      </c>
      <c r="M60" s="20">
        <v>651.46</v>
      </c>
      <c r="N60" s="499">
        <f>SUM(K60:M60)</f>
        <v>739.49</v>
      </c>
      <c r="O60" s="181">
        <f t="shared" si="2"/>
        <v>2315.8999999999996</v>
      </c>
      <c r="P60" s="20">
        <v>2312.2600000000002</v>
      </c>
      <c r="Q60" s="20">
        <v>412464</v>
      </c>
      <c r="R60" s="432">
        <v>15</v>
      </c>
    </row>
    <row r="61" spans="1:18" x14ac:dyDescent="0.25">
      <c r="A61" s="17" t="s">
        <v>35</v>
      </c>
      <c r="B61" s="17"/>
      <c r="C61" s="17">
        <v>0</v>
      </c>
      <c r="D61" s="17">
        <v>155.32</v>
      </c>
      <c r="E61" s="17">
        <v>164.44</v>
      </c>
      <c r="F61" s="17">
        <v>39.03</v>
      </c>
      <c r="G61" s="48">
        <f t="shared" si="0"/>
        <v>203.47</v>
      </c>
      <c r="H61" s="17">
        <v>260.26</v>
      </c>
      <c r="I61" s="17">
        <v>11.23</v>
      </c>
      <c r="J61" s="497">
        <f t="shared" si="1"/>
        <v>630.28</v>
      </c>
      <c r="K61" s="17">
        <v>54.21</v>
      </c>
      <c r="L61" s="248">
        <v>0</v>
      </c>
      <c r="M61" s="20">
        <v>651.46</v>
      </c>
      <c r="N61" s="497">
        <f>SUM(K61:M61)</f>
        <v>705.67000000000007</v>
      </c>
      <c r="O61" s="26">
        <f t="shared" si="2"/>
        <v>1335.95</v>
      </c>
      <c r="P61" s="17">
        <v>2318.4899999999998</v>
      </c>
      <c r="Q61" s="17">
        <v>537162</v>
      </c>
      <c r="R61" s="434"/>
    </row>
    <row r="62" spans="1:18" ht="15.75" thickBot="1" x14ac:dyDescent="0.3">
      <c r="A62" s="199" t="s">
        <v>36</v>
      </c>
      <c r="B62" s="199"/>
      <c r="C62" s="20">
        <v>982.8</v>
      </c>
      <c r="D62" s="20">
        <v>86.54</v>
      </c>
      <c r="E62" s="20">
        <v>83.35</v>
      </c>
      <c r="F62" s="20">
        <v>21.06</v>
      </c>
      <c r="G62" s="251">
        <f t="shared" si="0"/>
        <v>104.41</v>
      </c>
      <c r="H62" s="20">
        <v>260.26</v>
      </c>
      <c r="I62" s="20">
        <v>8.7799999999999994</v>
      </c>
      <c r="J62" s="499">
        <f t="shared" si="1"/>
        <v>1442.79</v>
      </c>
      <c r="K62" s="20">
        <v>54.24</v>
      </c>
      <c r="L62" s="242">
        <v>78.98</v>
      </c>
      <c r="M62" s="20">
        <v>651.46</v>
      </c>
      <c r="N62" s="502">
        <f>SUM(K62:M62)</f>
        <v>784.68000000000006</v>
      </c>
      <c r="O62" s="172">
        <f t="shared" si="2"/>
        <v>2227.4700000000003</v>
      </c>
      <c r="P62" s="199">
        <v>1336</v>
      </c>
      <c r="Q62" s="199">
        <v>260982</v>
      </c>
      <c r="R62" s="246"/>
    </row>
    <row r="63" spans="1:18" ht="15.75" thickBot="1" x14ac:dyDescent="0.3">
      <c r="A63" s="243"/>
      <c r="B63" s="241"/>
      <c r="C63" s="241"/>
      <c r="D63" s="241"/>
      <c r="E63" s="241"/>
      <c r="F63" s="241"/>
      <c r="G63" s="514"/>
      <c r="H63" s="515"/>
      <c r="I63" s="515"/>
      <c r="J63" s="519"/>
      <c r="K63" s="515"/>
      <c r="L63" s="515"/>
      <c r="M63" s="516"/>
      <c r="N63" s="552"/>
      <c r="O63" s="550"/>
      <c r="P63" s="237"/>
      <c r="Q63" s="177"/>
      <c r="R63" s="241"/>
    </row>
    <row r="64" spans="1:18" x14ac:dyDescent="0.25">
      <c r="A64" s="20" t="s">
        <v>34</v>
      </c>
      <c r="B64" s="20">
        <v>16</v>
      </c>
      <c r="C64" s="20">
        <v>1324.4</v>
      </c>
      <c r="D64" s="20">
        <v>377</v>
      </c>
      <c r="E64" s="20">
        <v>474.24</v>
      </c>
      <c r="F64" s="20">
        <v>119.95</v>
      </c>
      <c r="G64" s="251">
        <f t="shared" si="0"/>
        <v>594.19000000000005</v>
      </c>
      <c r="H64" s="20">
        <v>780.78</v>
      </c>
      <c r="I64" s="20">
        <v>13.19</v>
      </c>
      <c r="J64" s="499">
        <f t="shared" si="1"/>
        <v>3089.56</v>
      </c>
      <c r="K64" s="20">
        <v>164.04</v>
      </c>
      <c r="L64" s="20">
        <v>44.94</v>
      </c>
      <c r="M64" s="20">
        <v>877.89</v>
      </c>
      <c r="N64" s="499">
        <f>SUM(K64:M64)</f>
        <v>1086.8699999999999</v>
      </c>
      <c r="O64" s="181">
        <f t="shared" si="2"/>
        <v>4176.43</v>
      </c>
      <c r="P64" s="521">
        <v>4600</v>
      </c>
      <c r="Q64" s="20">
        <v>367577</v>
      </c>
      <c r="R64" s="432">
        <v>16</v>
      </c>
    </row>
    <row r="65" spans="1:19" x14ac:dyDescent="0.25">
      <c r="A65" s="17" t="s">
        <v>35</v>
      </c>
      <c r="B65" s="17"/>
      <c r="C65" s="17">
        <v>0</v>
      </c>
      <c r="D65" s="17">
        <v>638</v>
      </c>
      <c r="E65" s="17">
        <v>750.88</v>
      </c>
      <c r="F65" s="17">
        <v>52.6</v>
      </c>
      <c r="G65" s="48">
        <f t="shared" si="0"/>
        <v>803.48</v>
      </c>
      <c r="H65" s="17">
        <v>780.78</v>
      </c>
      <c r="I65" s="17">
        <v>15.14</v>
      </c>
      <c r="J65" s="497">
        <f t="shared" si="1"/>
        <v>2237.4</v>
      </c>
      <c r="K65" s="17">
        <v>162.63</v>
      </c>
      <c r="L65" s="17">
        <v>0</v>
      </c>
      <c r="M65" s="20">
        <v>877.89</v>
      </c>
      <c r="N65" s="497">
        <f>SUM(K65:M65)</f>
        <v>1040.52</v>
      </c>
      <c r="O65" s="26">
        <f t="shared" si="2"/>
        <v>3277.92</v>
      </c>
      <c r="P65" s="157">
        <v>0</v>
      </c>
      <c r="Q65" s="17"/>
      <c r="R65" s="434"/>
    </row>
    <row r="66" spans="1:19" ht="15.75" thickBot="1" x14ac:dyDescent="0.3">
      <c r="A66" s="199" t="s">
        <v>36</v>
      </c>
      <c r="B66" s="199"/>
      <c r="C66" s="20">
        <v>1324.4</v>
      </c>
      <c r="D66" s="20">
        <v>522</v>
      </c>
      <c r="E66" s="20">
        <v>632.32000000000005</v>
      </c>
      <c r="F66" s="20">
        <v>28.38</v>
      </c>
      <c r="G66" s="251">
        <f t="shared" si="0"/>
        <v>660.7</v>
      </c>
      <c r="H66" s="20">
        <v>780.78</v>
      </c>
      <c r="I66" s="20">
        <v>11.83</v>
      </c>
      <c r="J66" s="499">
        <f t="shared" si="1"/>
        <v>3299.71</v>
      </c>
      <c r="K66" s="20">
        <v>162.72</v>
      </c>
      <c r="L66" s="20">
        <v>106.43</v>
      </c>
      <c r="M66" s="20">
        <v>877.89</v>
      </c>
      <c r="N66" s="502">
        <f>SUM(K66:M66)</f>
        <v>1147.04</v>
      </c>
      <c r="O66" s="172">
        <f t="shared" si="2"/>
        <v>4446.75</v>
      </c>
      <c r="P66" s="551">
        <v>4200</v>
      </c>
      <c r="Q66" s="199">
        <v>482476</v>
      </c>
      <c r="R66" s="246"/>
    </row>
    <row r="67" spans="1:19" ht="15.75" thickBot="1" x14ac:dyDescent="0.3">
      <c r="A67" s="243"/>
      <c r="B67" s="241"/>
      <c r="C67" s="241"/>
      <c r="D67" s="241"/>
      <c r="E67" s="241"/>
      <c r="F67" s="241"/>
      <c r="G67" s="514"/>
      <c r="H67" s="515"/>
      <c r="I67" s="515"/>
      <c r="J67" s="519"/>
      <c r="K67" s="515"/>
      <c r="L67" s="515"/>
      <c r="M67" s="516"/>
      <c r="N67" s="552"/>
      <c r="O67" s="550"/>
      <c r="P67" s="237"/>
      <c r="Q67" s="177"/>
      <c r="R67" s="241"/>
    </row>
    <row r="68" spans="1:19" x14ac:dyDescent="0.25">
      <c r="A68" s="20" t="s">
        <v>34</v>
      </c>
      <c r="B68" s="20">
        <v>17</v>
      </c>
      <c r="C68" s="20">
        <v>887.6</v>
      </c>
      <c r="D68" s="20">
        <v>189.09</v>
      </c>
      <c r="E68" s="20">
        <v>321.69</v>
      </c>
      <c r="F68" s="20">
        <v>80.39</v>
      </c>
      <c r="G68" s="251">
        <f t="shared" si="0"/>
        <v>402.08</v>
      </c>
      <c r="H68" s="20">
        <v>260.26</v>
      </c>
      <c r="I68" s="20">
        <v>8.84</v>
      </c>
      <c r="J68" s="499">
        <f t="shared" si="1"/>
        <v>1747.87</v>
      </c>
      <c r="K68" s="20">
        <v>54.68</v>
      </c>
      <c r="L68" s="20">
        <v>30.12</v>
      </c>
      <c r="M68" s="20">
        <v>588.35</v>
      </c>
      <c r="N68" s="499">
        <f>SUM(K68:M68)</f>
        <v>673.15</v>
      </c>
      <c r="O68" s="181">
        <f t="shared" si="2"/>
        <v>2421.02</v>
      </c>
      <c r="P68" s="521">
        <v>4400</v>
      </c>
      <c r="Q68" s="20">
        <v>425524</v>
      </c>
      <c r="R68" s="432">
        <v>17</v>
      </c>
    </row>
    <row r="69" spans="1:19" x14ac:dyDescent="0.25">
      <c r="A69" s="17" t="s">
        <v>35</v>
      </c>
      <c r="B69" s="17"/>
      <c r="C69" s="17">
        <v>0</v>
      </c>
      <c r="D69" s="17">
        <v>189.09</v>
      </c>
      <c r="E69" s="17">
        <v>321.69</v>
      </c>
      <c r="F69" s="17">
        <v>35.25</v>
      </c>
      <c r="G69" s="48">
        <f t="shared" ref="G69:G132" si="3">E69+F69</f>
        <v>356.94</v>
      </c>
      <c r="H69" s="17">
        <v>260.26</v>
      </c>
      <c r="I69" s="17">
        <v>10.14</v>
      </c>
      <c r="J69" s="497">
        <f t="shared" ref="J69:J80" si="4">C69+D69+G69+H69+I69</f>
        <v>816.43</v>
      </c>
      <c r="K69" s="17">
        <v>54.21</v>
      </c>
      <c r="L69" s="17">
        <v>0</v>
      </c>
      <c r="M69" s="20">
        <v>588.35</v>
      </c>
      <c r="N69" s="497">
        <f>SUM(K69:M69)</f>
        <v>642.56000000000006</v>
      </c>
      <c r="O69" s="26">
        <f t="shared" ref="O69:O132" si="5">J69+N69</f>
        <v>1458.99</v>
      </c>
      <c r="P69" s="157">
        <v>0</v>
      </c>
      <c r="Q69" s="17"/>
      <c r="R69" s="434"/>
    </row>
    <row r="70" spans="1:19" ht="15.75" thickBot="1" x14ac:dyDescent="0.3">
      <c r="A70" s="199" t="s">
        <v>36</v>
      </c>
      <c r="B70" s="199"/>
      <c r="C70" s="20">
        <v>887.6</v>
      </c>
      <c r="D70" s="20">
        <v>189.09</v>
      </c>
      <c r="E70" s="20">
        <v>321.69</v>
      </c>
      <c r="F70" s="20">
        <v>19.02</v>
      </c>
      <c r="G70" s="251">
        <f t="shared" si="3"/>
        <v>340.71</v>
      </c>
      <c r="H70" s="20">
        <v>260.26</v>
      </c>
      <c r="I70" s="20">
        <v>7.93</v>
      </c>
      <c r="J70" s="499">
        <f t="shared" si="4"/>
        <v>1685.5900000000001</v>
      </c>
      <c r="K70" s="20">
        <v>54.24</v>
      </c>
      <c r="L70" s="20">
        <v>71.33</v>
      </c>
      <c r="M70" s="240">
        <v>588.35</v>
      </c>
      <c r="N70" s="502">
        <f>SUM(K70:M70)</f>
        <v>713.92000000000007</v>
      </c>
      <c r="O70" s="172">
        <f t="shared" si="5"/>
        <v>2399.5100000000002</v>
      </c>
      <c r="P70" s="551">
        <v>4000</v>
      </c>
      <c r="Q70" s="199">
        <v>409567</v>
      </c>
      <c r="R70" s="246"/>
    </row>
    <row r="71" spans="1:19" ht="15.75" thickBot="1" x14ac:dyDescent="0.3">
      <c r="A71" s="243"/>
      <c r="B71" s="241"/>
      <c r="C71" s="241"/>
      <c r="D71" s="241"/>
      <c r="E71" s="241"/>
      <c r="F71" s="241"/>
      <c r="G71" s="514"/>
      <c r="H71" s="515"/>
      <c r="I71" s="515"/>
      <c r="J71" s="519"/>
      <c r="K71" s="515"/>
      <c r="L71" s="516"/>
      <c r="M71" s="522"/>
      <c r="N71" s="549"/>
      <c r="O71" s="550"/>
      <c r="P71" s="237"/>
      <c r="Q71" s="177"/>
      <c r="R71" s="241"/>
    </row>
    <row r="72" spans="1:19" x14ac:dyDescent="0.25">
      <c r="A72" s="20" t="s">
        <v>34</v>
      </c>
      <c r="B72" s="20">
        <v>18</v>
      </c>
      <c r="C72" s="20">
        <v>876.4</v>
      </c>
      <c r="D72" s="20">
        <v>58</v>
      </c>
      <c r="E72" s="20">
        <v>197.6</v>
      </c>
      <c r="F72" s="20">
        <v>79.38</v>
      </c>
      <c r="G72" s="251">
        <f t="shared" si="3"/>
        <v>276.98</v>
      </c>
      <c r="H72" s="20">
        <v>42.81</v>
      </c>
      <c r="I72" s="20">
        <v>8.73</v>
      </c>
      <c r="J72" s="499">
        <f t="shared" si="4"/>
        <v>1262.92</v>
      </c>
      <c r="K72" s="20">
        <v>54.68</v>
      </c>
      <c r="L72" s="20">
        <v>29.74</v>
      </c>
      <c r="M72" s="20">
        <v>580.92999999999995</v>
      </c>
      <c r="N72" s="499">
        <f>SUM(K72:M72)</f>
        <v>665.34999999999991</v>
      </c>
      <c r="O72" s="181">
        <f t="shared" si="5"/>
        <v>1928.27</v>
      </c>
      <c r="P72" s="521">
        <v>4200</v>
      </c>
      <c r="Q72" s="20" t="s">
        <v>202</v>
      </c>
      <c r="R72" s="432">
        <v>18</v>
      </c>
      <c r="S72" s="415"/>
    </row>
    <row r="73" spans="1:19" x14ac:dyDescent="0.25">
      <c r="A73" s="17" t="s">
        <v>35</v>
      </c>
      <c r="B73" s="17"/>
      <c r="C73" s="17">
        <v>0</v>
      </c>
      <c r="D73" s="17">
        <v>162.4</v>
      </c>
      <c r="E73" s="17">
        <v>323.27</v>
      </c>
      <c r="F73" s="17">
        <v>34.81</v>
      </c>
      <c r="G73" s="48">
        <f t="shared" si="3"/>
        <v>358.08</v>
      </c>
      <c r="H73" s="17">
        <v>61.16</v>
      </c>
      <c r="I73" s="17">
        <v>10.02</v>
      </c>
      <c r="J73" s="497">
        <f t="shared" si="4"/>
        <v>591.66</v>
      </c>
      <c r="K73" s="17">
        <v>54.21</v>
      </c>
      <c r="L73" s="17">
        <v>0</v>
      </c>
      <c r="M73" s="20">
        <v>580.92999999999995</v>
      </c>
      <c r="N73" s="497">
        <f>SUM(K73:M73)</f>
        <v>635.14</v>
      </c>
      <c r="O73" s="26">
        <f t="shared" si="5"/>
        <v>1226.8</v>
      </c>
      <c r="P73" s="157">
        <v>0</v>
      </c>
      <c r="Q73" s="17"/>
      <c r="R73" s="434"/>
    </row>
    <row r="74" spans="1:19" ht="15.75" thickBot="1" x14ac:dyDescent="0.3">
      <c r="A74" s="199" t="s">
        <v>36</v>
      </c>
      <c r="B74" s="199"/>
      <c r="C74" s="20">
        <v>876.4</v>
      </c>
      <c r="D74" s="20">
        <v>84.1</v>
      </c>
      <c r="E74" s="20">
        <v>236.33</v>
      </c>
      <c r="F74" s="20">
        <v>18.78</v>
      </c>
      <c r="G74" s="251">
        <f t="shared" si="3"/>
        <v>255.11</v>
      </c>
      <c r="H74" s="20">
        <v>62.03</v>
      </c>
      <c r="I74" s="20">
        <v>7.83</v>
      </c>
      <c r="J74" s="499">
        <f t="shared" si="4"/>
        <v>1285.47</v>
      </c>
      <c r="K74" s="20">
        <v>54.24</v>
      </c>
      <c r="L74" s="20">
        <v>70.430000000000007</v>
      </c>
      <c r="M74" s="240">
        <v>580.92999999999995</v>
      </c>
      <c r="N74" s="502">
        <f>SUM(K74:M74)</f>
        <v>705.59999999999991</v>
      </c>
      <c r="O74" s="172">
        <f t="shared" si="5"/>
        <v>1991.07</v>
      </c>
      <c r="P74" s="551">
        <v>6000</v>
      </c>
      <c r="Q74" s="199" t="s">
        <v>201</v>
      </c>
      <c r="R74" s="246"/>
    </row>
    <row r="75" spans="1:19" ht="15.75" thickBot="1" x14ac:dyDescent="0.3">
      <c r="A75" s="243"/>
      <c r="B75" s="241"/>
      <c r="C75" s="241"/>
      <c r="D75" s="241"/>
      <c r="E75" s="241"/>
      <c r="F75" s="241"/>
      <c r="G75" s="514"/>
      <c r="H75" s="515"/>
      <c r="I75" s="515"/>
      <c r="J75" s="519"/>
      <c r="K75" s="515"/>
      <c r="L75" s="516"/>
      <c r="M75" s="522"/>
      <c r="N75" s="549"/>
      <c r="O75" s="550"/>
      <c r="P75" s="237"/>
      <c r="Q75" s="177"/>
      <c r="R75" s="241"/>
    </row>
    <row r="76" spans="1:19" x14ac:dyDescent="0.25">
      <c r="A76" s="20" t="s">
        <v>34</v>
      </c>
      <c r="B76" s="20">
        <v>19</v>
      </c>
      <c r="C76" s="20">
        <v>994</v>
      </c>
      <c r="D76" s="20">
        <v>40.6</v>
      </c>
      <c r="E76" s="20">
        <v>90.9</v>
      </c>
      <c r="F76" s="20">
        <v>90.03</v>
      </c>
      <c r="G76" s="251">
        <f t="shared" si="3"/>
        <v>180.93</v>
      </c>
      <c r="H76" s="20">
        <v>260.26</v>
      </c>
      <c r="I76" s="20">
        <v>9.9</v>
      </c>
      <c r="J76" s="499">
        <f>C76+D76+E76+F76+H76+I76</f>
        <v>1485.69</v>
      </c>
      <c r="K76" s="20">
        <v>54.68</v>
      </c>
      <c r="L76" s="20">
        <v>33.729999999999997</v>
      </c>
      <c r="M76" s="20">
        <v>658.88</v>
      </c>
      <c r="N76" s="499">
        <f>SUM(K76:M76)</f>
        <v>747.29</v>
      </c>
      <c r="O76" s="181">
        <f t="shared" si="5"/>
        <v>2232.98</v>
      </c>
      <c r="P76" s="521">
        <v>2700</v>
      </c>
      <c r="Q76" s="20">
        <v>155266</v>
      </c>
      <c r="R76" s="432">
        <v>19</v>
      </c>
    </row>
    <row r="77" spans="1:19" x14ac:dyDescent="0.25">
      <c r="A77" s="17" t="s">
        <v>35</v>
      </c>
      <c r="B77" s="17"/>
      <c r="C77" s="17">
        <v>0</v>
      </c>
      <c r="D77" s="17">
        <v>331.53</v>
      </c>
      <c r="E77" s="17">
        <v>324.45999999999998</v>
      </c>
      <c r="F77" s="17">
        <v>39.479999999999997</v>
      </c>
      <c r="G77" s="48">
        <f t="shared" si="3"/>
        <v>363.94</v>
      </c>
      <c r="H77" s="17">
        <v>260.26</v>
      </c>
      <c r="I77" s="17">
        <v>11.36</v>
      </c>
      <c r="J77" s="497">
        <f t="shared" si="4"/>
        <v>967.09</v>
      </c>
      <c r="K77" s="17">
        <v>54.21</v>
      </c>
      <c r="L77" s="17">
        <v>0</v>
      </c>
      <c r="M77" s="20">
        <v>658.88</v>
      </c>
      <c r="N77" s="497">
        <f>SUM(K77:M77)</f>
        <v>713.09</v>
      </c>
      <c r="O77" s="26">
        <f t="shared" si="5"/>
        <v>1680.18</v>
      </c>
      <c r="P77" s="157">
        <v>2500</v>
      </c>
      <c r="Q77" s="17">
        <v>408252</v>
      </c>
      <c r="R77" s="434"/>
    </row>
    <row r="78" spans="1:19" ht="15.75" thickBot="1" x14ac:dyDescent="0.3">
      <c r="A78" s="199" t="s">
        <v>36</v>
      </c>
      <c r="B78" s="199"/>
      <c r="C78" s="20">
        <v>994</v>
      </c>
      <c r="D78" s="20">
        <v>162.4</v>
      </c>
      <c r="E78" s="20">
        <v>181</v>
      </c>
      <c r="F78" s="20">
        <v>21.3</v>
      </c>
      <c r="G78" s="251">
        <f t="shared" si="3"/>
        <v>202.3</v>
      </c>
      <c r="H78" s="20">
        <v>260.26</v>
      </c>
      <c r="I78" s="20">
        <v>8.8800000000000008</v>
      </c>
      <c r="J78" s="499">
        <f>C78+D78+E78+F78+H78+I78</f>
        <v>1627.8400000000001</v>
      </c>
      <c r="K78" s="20">
        <v>54.24</v>
      </c>
      <c r="L78" s="20">
        <v>79.88</v>
      </c>
      <c r="M78" s="240">
        <v>658.88</v>
      </c>
      <c r="N78" s="502">
        <f>SUM(K78:M78)</f>
        <v>793</v>
      </c>
      <c r="O78" s="172">
        <f t="shared" si="5"/>
        <v>2420.84</v>
      </c>
      <c r="P78" s="551">
        <v>1300</v>
      </c>
      <c r="Q78" s="199">
        <v>800352</v>
      </c>
      <c r="R78" s="246"/>
    </row>
    <row r="79" spans="1:19" ht="15.75" thickBot="1" x14ac:dyDescent="0.3">
      <c r="A79" s="243"/>
      <c r="B79" s="241"/>
      <c r="C79" s="241"/>
      <c r="D79" s="241"/>
      <c r="E79" s="241"/>
      <c r="F79" s="241"/>
      <c r="G79" s="514"/>
      <c r="H79" s="515"/>
      <c r="I79" s="515"/>
      <c r="J79" s="519"/>
      <c r="K79" s="515"/>
      <c r="L79" s="516"/>
      <c r="M79" s="522"/>
      <c r="N79" s="549"/>
      <c r="O79" s="550"/>
      <c r="P79" s="237"/>
      <c r="Q79" s="177"/>
      <c r="R79" s="241"/>
    </row>
    <row r="80" spans="1:19" x14ac:dyDescent="0.25">
      <c r="A80" s="20" t="s">
        <v>34</v>
      </c>
      <c r="B80" s="20">
        <v>20</v>
      </c>
      <c r="C80" s="20">
        <v>1324.4</v>
      </c>
      <c r="D80" s="20">
        <v>0</v>
      </c>
      <c r="E80" s="20">
        <v>40.31</v>
      </c>
      <c r="F80" s="20">
        <v>119.05</v>
      </c>
      <c r="G80" s="251">
        <f t="shared" si="3"/>
        <v>159.36000000000001</v>
      </c>
      <c r="H80" s="542">
        <v>0</v>
      </c>
      <c r="I80" s="20">
        <v>13.19</v>
      </c>
      <c r="J80" s="499">
        <f t="shared" si="4"/>
        <v>1496.9500000000003</v>
      </c>
      <c r="K80" s="20">
        <v>164.04</v>
      </c>
      <c r="L80" s="20">
        <v>44.94</v>
      </c>
      <c r="M80" s="242">
        <v>877.89</v>
      </c>
      <c r="N80" s="499">
        <f>SUM(K80:M80)</f>
        <v>1086.8699999999999</v>
      </c>
      <c r="O80" s="181">
        <f t="shared" si="5"/>
        <v>2583.8200000000002</v>
      </c>
      <c r="P80" s="20">
        <v>0</v>
      </c>
      <c r="Q80" s="20"/>
      <c r="R80" s="432">
        <v>20</v>
      </c>
    </row>
    <row r="81" spans="1:18" x14ac:dyDescent="0.25">
      <c r="A81" s="17" t="s">
        <v>35</v>
      </c>
      <c r="B81" s="17"/>
      <c r="C81" s="17">
        <v>0</v>
      </c>
      <c r="D81" s="17">
        <v>236.06</v>
      </c>
      <c r="E81" s="17">
        <v>160.85</v>
      </c>
      <c r="F81" s="17">
        <v>52.6</v>
      </c>
      <c r="G81" s="48">
        <f t="shared" si="3"/>
        <v>213.45</v>
      </c>
      <c r="H81" s="543">
        <v>0</v>
      </c>
      <c r="I81" s="17">
        <v>15.14</v>
      </c>
      <c r="J81" s="497">
        <f>C81+D81+G81+H81+I81</f>
        <v>464.65</v>
      </c>
      <c r="K81" s="17">
        <v>162.63</v>
      </c>
      <c r="L81" s="17">
        <v>0</v>
      </c>
      <c r="M81" s="242">
        <v>877.89</v>
      </c>
      <c r="N81" s="497">
        <f>SUM(K81:M81)</f>
        <v>1040.52</v>
      </c>
      <c r="O81" s="26">
        <f t="shared" si="5"/>
        <v>1505.17</v>
      </c>
      <c r="P81" s="17">
        <v>6502</v>
      </c>
      <c r="Q81" s="17">
        <v>36888</v>
      </c>
      <c r="R81" s="434"/>
    </row>
    <row r="82" spans="1:18" ht="15.75" thickBot="1" x14ac:dyDescent="0.3">
      <c r="A82" s="199" t="s">
        <v>36</v>
      </c>
      <c r="B82" s="199"/>
      <c r="C82" s="20">
        <v>1324.4</v>
      </c>
      <c r="D82" s="20">
        <v>123.54</v>
      </c>
      <c r="E82" s="20">
        <v>150.97</v>
      </c>
      <c r="F82" s="20">
        <v>28.38</v>
      </c>
      <c r="G82" s="251">
        <f t="shared" si="3"/>
        <v>179.35</v>
      </c>
      <c r="H82" s="542">
        <v>0</v>
      </c>
      <c r="I82" s="20">
        <v>11.83</v>
      </c>
      <c r="J82" s="499">
        <f t="shared" ref="J82" si="6">C82+D82+G82+H82+I82</f>
        <v>1639.12</v>
      </c>
      <c r="K82" s="20">
        <v>108.48</v>
      </c>
      <c r="L82" s="20">
        <v>106.43</v>
      </c>
      <c r="M82" s="467">
        <v>877.89</v>
      </c>
      <c r="N82" s="502">
        <f>SUM(K82:M82)</f>
        <v>1092.8</v>
      </c>
      <c r="O82" s="172">
        <f t="shared" si="5"/>
        <v>2731.92</v>
      </c>
      <c r="P82" s="199">
        <v>0</v>
      </c>
      <c r="Q82" s="199"/>
      <c r="R82" s="246"/>
    </row>
    <row r="83" spans="1:18" ht="15.75" thickBot="1" x14ac:dyDescent="0.3">
      <c r="A83" s="243"/>
      <c r="B83" s="241"/>
      <c r="C83" s="241"/>
      <c r="D83" s="241"/>
      <c r="E83" s="241"/>
      <c r="F83" s="241"/>
      <c r="G83" s="514"/>
      <c r="H83" s="515"/>
      <c r="I83" s="516"/>
      <c r="J83" s="517"/>
      <c r="K83" s="518"/>
      <c r="L83" s="516"/>
      <c r="M83" s="522"/>
      <c r="N83" s="549"/>
      <c r="O83" s="550"/>
      <c r="P83" s="237"/>
      <c r="Q83" s="177"/>
      <c r="R83" s="241"/>
    </row>
    <row r="84" spans="1:18" x14ac:dyDescent="0.25">
      <c r="A84" s="20" t="s">
        <v>34</v>
      </c>
      <c r="B84" s="20">
        <v>21</v>
      </c>
      <c r="C84" s="20">
        <v>1296.4000000000001</v>
      </c>
      <c r="D84" s="20">
        <v>0</v>
      </c>
      <c r="E84" s="20">
        <v>0</v>
      </c>
      <c r="F84" s="20">
        <v>117.42</v>
      </c>
      <c r="G84" s="251">
        <f t="shared" si="3"/>
        <v>117.42</v>
      </c>
      <c r="H84" s="542">
        <v>0</v>
      </c>
      <c r="I84" s="20">
        <v>12.91</v>
      </c>
      <c r="J84" s="499">
        <f>C84+D84+G84+H84+I84</f>
        <v>1426.7300000000002</v>
      </c>
      <c r="K84" s="181">
        <v>0</v>
      </c>
      <c r="L84" s="181">
        <v>43.99</v>
      </c>
      <c r="M84" s="181">
        <v>859.33</v>
      </c>
      <c r="N84" s="499">
        <f>SUM(K84:M84)</f>
        <v>903.32</v>
      </c>
      <c r="O84" s="181">
        <f t="shared" si="5"/>
        <v>2330.0500000000002</v>
      </c>
      <c r="P84" s="20">
        <v>5000</v>
      </c>
      <c r="Q84" s="20">
        <v>347656</v>
      </c>
      <c r="R84" s="432">
        <v>21</v>
      </c>
    </row>
    <row r="85" spans="1:18" x14ac:dyDescent="0.25">
      <c r="A85" s="17" t="s">
        <v>35</v>
      </c>
      <c r="B85" s="17"/>
      <c r="C85" s="17">
        <v>0</v>
      </c>
      <c r="D85" s="17">
        <v>0</v>
      </c>
      <c r="E85" s="20">
        <v>0</v>
      </c>
      <c r="F85" s="17">
        <v>51.49</v>
      </c>
      <c r="G85" s="48">
        <v>51.49</v>
      </c>
      <c r="H85" s="543">
        <v>0</v>
      </c>
      <c r="I85" s="17">
        <v>14.82</v>
      </c>
      <c r="J85" s="497">
        <f t="shared" ref="J85:J148" si="7">C85+D85+G85+H85+I85</f>
        <v>66.31</v>
      </c>
      <c r="K85" s="181">
        <v>0</v>
      </c>
      <c r="L85" s="17">
        <v>0</v>
      </c>
      <c r="M85" s="181">
        <v>859.33</v>
      </c>
      <c r="N85" s="497">
        <f>SUM(K85:M85)</f>
        <v>859.33</v>
      </c>
      <c r="O85" s="26">
        <f t="shared" si="5"/>
        <v>925.6400000000001</v>
      </c>
      <c r="P85" s="17">
        <v>5000</v>
      </c>
      <c r="Q85" s="17">
        <v>439707</v>
      </c>
      <c r="R85" s="434"/>
    </row>
    <row r="86" spans="1:18" ht="15.75" thickBot="1" x14ac:dyDescent="0.3">
      <c r="A86" s="199" t="s">
        <v>36</v>
      </c>
      <c r="B86" s="199"/>
      <c r="C86" s="199">
        <v>1296.4000000000001</v>
      </c>
      <c r="D86" s="17">
        <v>0</v>
      </c>
      <c r="E86" s="20">
        <v>0</v>
      </c>
      <c r="F86" s="199">
        <v>27.78</v>
      </c>
      <c r="G86" s="249">
        <f t="shared" si="3"/>
        <v>27.78</v>
      </c>
      <c r="H86" s="544">
        <v>0</v>
      </c>
      <c r="I86" s="199">
        <v>11.58</v>
      </c>
      <c r="J86" s="502">
        <f t="shared" si="7"/>
        <v>1335.76</v>
      </c>
      <c r="K86" s="258">
        <v>0</v>
      </c>
      <c r="L86" s="199">
        <v>104.18</v>
      </c>
      <c r="M86" s="258">
        <v>859.33</v>
      </c>
      <c r="N86" s="502">
        <f>SUM(K86:M86)</f>
        <v>963.51</v>
      </c>
      <c r="O86" s="172">
        <f t="shared" si="5"/>
        <v>2299.27</v>
      </c>
      <c r="P86" s="199">
        <v>5000</v>
      </c>
      <c r="Q86" s="199">
        <v>311333</v>
      </c>
      <c r="R86" s="246"/>
    </row>
    <row r="87" spans="1:18" ht="15.75" thickBot="1" x14ac:dyDescent="0.3">
      <c r="A87" s="243"/>
      <c r="B87" s="241"/>
      <c r="C87" s="241"/>
      <c r="D87" s="241"/>
      <c r="E87" s="241"/>
      <c r="F87" s="241"/>
      <c r="G87" s="514"/>
      <c r="H87" s="515"/>
      <c r="I87" s="516"/>
      <c r="J87" s="517"/>
      <c r="K87" s="524"/>
      <c r="L87" s="555"/>
      <c r="M87" s="556"/>
      <c r="N87" s="549"/>
      <c r="O87" s="550"/>
      <c r="P87" s="237"/>
      <c r="Q87" s="177"/>
      <c r="R87" s="241"/>
    </row>
    <row r="88" spans="1:18" x14ac:dyDescent="0.25">
      <c r="A88" s="20" t="s">
        <v>34</v>
      </c>
      <c r="B88" s="20">
        <v>22</v>
      </c>
      <c r="C88" s="20">
        <v>845.6</v>
      </c>
      <c r="D88" s="20">
        <v>1017.26</v>
      </c>
      <c r="E88" s="20">
        <v>2412.58</v>
      </c>
      <c r="F88" s="20">
        <v>76.59</v>
      </c>
      <c r="G88" s="251">
        <f t="shared" si="3"/>
        <v>2489.17</v>
      </c>
      <c r="H88" s="20">
        <v>780.78</v>
      </c>
      <c r="I88" s="20">
        <v>8.42</v>
      </c>
      <c r="J88" s="499">
        <f t="shared" si="7"/>
        <v>5141.2300000000005</v>
      </c>
      <c r="K88" s="20">
        <v>164.04</v>
      </c>
      <c r="L88" s="20">
        <v>28.69</v>
      </c>
      <c r="M88" s="20">
        <v>560.51</v>
      </c>
      <c r="N88" s="499">
        <f>SUM(K88:M88)</f>
        <v>753.24</v>
      </c>
      <c r="O88" s="181">
        <f t="shared" si="5"/>
        <v>5894.47</v>
      </c>
      <c r="P88" s="20">
        <v>0</v>
      </c>
      <c r="Q88" s="20"/>
      <c r="R88" s="432">
        <v>22</v>
      </c>
    </row>
    <row r="89" spans="1:18" x14ac:dyDescent="0.25">
      <c r="A89" s="17" t="s">
        <v>35</v>
      </c>
      <c r="B89" s="17"/>
      <c r="C89" s="20">
        <v>0</v>
      </c>
      <c r="D89" s="17">
        <v>342.78</v>
      </c>
      <c r="E89" s="17">
        <v>713.45</v>
      </c>
      <c r="F89" s="17">
        <v>33.58</v>
      </c>
      <c r="G89" s="48">
        <f t="shared" si="3"/>
        <v>747.03000000000009</v>
      </c>
      <c r="H89" s="17">
        <v>780.78</v>
      </c>
      <c r="I89" s="17">
        <v>9.66</v>
      </c>
      <c r="J89" s="497">
        <f t="shared" si="7"/>
        <v>1880.25</v>
      </c>
      <c r="K89" s="17">
        <v>162.63</v>
      </c>
      <c r="L89" s="17">
        <v>0</v>
      </c>
      <c r="M89" s="20">
        <v>560.51</v>
      </c>
      <c r="N89" s="497">
        <f>SUM(K89:M89)</f>
        <v>723.14</v>
      </c>
      <c r="O89" s="26">
        <f t="shared" si="5"/>
        <v>2603.39</v>
      </c>
      <c r="P89" s="17">
        <v>0</v>
      </c>
      <c r="Q89" s="17"/>
      <c r="R89" s="434"/>
    </row>
    <row r="90" spans="1:18" ht="15.75" thickBot="1" x14ac:dyDescent="0.3">
      <c r="A90" s="199" t="s">
        <v>36</v>
      </c>
      <c r="B90" s="199"/>
      <c r="C90" s="240">
        <v>845.6</v>
      </c>
      <c r="D90" s="199">
        <v>60.78</v>
      </c>
      <c r="E90" s="199">
        <v>213.29</v>
      </c>
      <c r="F90" s="199">
        <v>18.12</v>
      </c>
      <c r="G90" s="249">
        <f t="shared" si="3"/>
        <v>231.41</v>
      </c>
      <c r="H90" s="199">
        <v>260.26</v>
      </c>
      <c r="I90" s="199">
        <v>7.55</v>
      </c>
      <c r="J90" s="502">
        <f t="shared" si="7"/>
        <v>1405.6</v>
      </c>
      <c r="K90" s="199">
        <v>54.21</v>
      </c>
      <c r="L90" s="199">
        <v>67.95</v>
      </c>
      <c r="M90" s="20">
        <v>560.51</v>
      </c>
      <c r="N90" s="502">
        <f>SUM(K90:M90)</f>
        <v>682.67</v>
      </c>
      <c r="O90" s="172">
        <f t="shared" si="5"/>
        <v>2088.27</v>
      </c>
      <c r="P90" s="199">
        <v>7000</v>
      </c>
      <c r="Q90" s="199">
        <v>386975</v>
      </c>
      <c r="R90" s="246"/>
    </row>
    <row r="91" spans="1:18" ht="15.75" thickBot="1" x14ac:dyDescent="0.3">
      <c r="A91" s="243"/>
      <c r="B91" s="244"/>
      <c r="C91" s="256"/>
      <c r="D91" s="245"/>
      <c r="E91" s="241"/>
      <c r="F91" s="241"/>
      <c r="G91" s="514"/>
      <c r="H91" s="515"/>
      <c r="I91" s="516"/>
      <c r="J91" s="517"/>
      <c r="K91" s="518"/>
      <c r="L91" s="515"/>
      <c r="M91" s="516"/>
      <c r="N91" s="552"/>
      <c r="O91" s="550">
        <f t="shared" si="5"/>
        <v>0</v>
      </c>
      <c r="P91" s="237"/>
      <c r="Q91" s="177"/>
      <c r="R91" s="244"/>
    </row>
    <row r="92" spans="1:18" x14ac:dyDescent="0.25">
      <c r="A92" s="20" t="s">
        <v>34</v>
      </c>
      <c r="B92" s="20">
        <v>23</v>
      </c>
      <c r="C92" s="20">
        <v>1282.4000000000001</v>
      </c>
      <c r="D92" s="20">
        <v>167.62</v>
      </c>
      <c r="E92" s="20">
        <v>216.73</v>
      </c>
      <c r="F92" s="20">
        <v>116.15</v>
      </c>
      <c r="G92" s="251">
        <f t="shared" si="3"/>
        <v>332.88</v>
      </c>
      <c r="H92" s="20">
        <v>520.52</v>
      </c>
      <c r="I92" s="20">
        <v>12.77</v>
      </c>
      <c r="J92" s="499">
        <f t="shared" si="7"/>
        <v>2316.19</v>
      </c>
      <c r="K92" s="20">
        <v>109.36</v>
      </c>
      <c r="L92" s="20">
        <v>43.51</v>
      </c>
      <c r="M92" s="20">
        <v>850.05</v>
      </c>
      <c r="N92" s="499">
        <f>SUM(K92:M92)</f>
        <v>1002.92</v>
      </c>
      <c r="O92" s="181">
        <f t="shared" si="5"/>
        <v>3319.11</v>
      </c>
      <c r="P92" s="20">
        <v>3350</v>
      </c>
      <c r="Q92" s="20">
        <v>490088</v>
      </c>
      <c r="R92" s="432">
        <v>23</v>
      </c>
    </row>
    <row r="93" spans="1:18" x14ac:dyDescent="0.25">
      <c r="A93" s="17" t="s">
        <v>35</v>
      </c>
      <c r="B93" s="17"/>
      <c r="C93" s="17">
        <v>0</v>
      </c>
      <c r="D93" s="17">
        <v>216.34</v>
      </c>
      <c r="E93" s="17">
        <v>245.42</v>
      </c>
      <c r="F93" s="17">
        <v>50.93</v>
      </c>
      <c r="G93" s="48">
        <f t="shared" si="3"/>
        <v>296.34999999999997</v>
      </c>
      <c r="H93" s="17">
        <v>520.52</v>
      </c>
      <c r="I93" s="17">
        <v>14.66</v>
      </c>
      <c r="J93" s="497">
        <f>D93+G93+H93+I93</f>
        <v>1047.8700000000001</v>
      </c>
      <c r="K93" s="17">
        <v>108.42</v>
      </c>
      <c r="L93" s="17">
        <v>0</v>
      </c>
      <c r="M93" s="20">
        <v>850.05</v>
      </c>
      <c r="N93" s="497">
        <f>SUM(K93:M93)</f>
        <v>958.46999999999991</v>
      </c>
      <c r="O93" s="26">
        <f t="shared" si="5"/>
        <v>2006.3400000000001</v>
      </c>
      <c r="P93" s="17">
        <v>3350</v>
      </c>
      <c r="Q93" s="17">
        <v>144121</v>
      </c>
      <c r="R93" s="434"/>
    </row>
    <row r="94" spans="1:18" ht="15.75" thickBot="1" x14ac:dyDescent="0.3">
      <c r="A94" s="199" t="s">
        <v>36</v>
      </c>
      <c r="B94" s="199"/>
      <c r="C94" s="199">
        <v>1282.4000000000001</v>
      </c>
      <c r="D94" s="199">
        <v>185.6</v>
      </c>
      <c r="E94" s="199">
        <v>233.17</v>
      </c>
      <c r="F94" s="199">
        <v>27.48</v>
      </c>
      <c r="G94" s="249">
        <f>SUM(E94:F94)</f>
        <v>260.64999999999998</v>
      </c>
      <c r="H94" s="199">
        <v>520.52</v>
      </c>
      <c r="I94" s="199">
        <v>11.45</v>
      </c>
      <c r="J94" s="502">
        <f t="shared" si="7"/>
        <v>2260.62</v>
      </c>
      <c r="K94" s="199">
        <v>108.42</v>
      </c>
      <c r="L94" s="199">
        <v>103.05</v>
      </c>
      <c r="M94" s="240">
        <v>850.05</v>
      </c>
      <c r="N94" s="502">
        <f>SUM(K94:M94)</f>
        <v>1061.52</v>
      </c>
      <c r="O94" s="172">
        <f t="shared" si="5"/>
        <v>3322.14</v>
      </c>
      <c r="P94" s="199">
        <v>1300</v>
      </c>
      <c r="Q94" s="199">
        <v>179539</v>
      </c>
      <c r="R94" s="246"/>
    </row>
    <row r="95" spans="1:18" ht="15.75" thickBot="1" x14ac:dyDescent="0.3">
      <c r="A95" s="243"/>
      <c r="B95" s="241"/>
      <c r="C95" s="241"/>
      <c r="D95" s="241"/>
      <c r="E95" s="241"/>
      <c r="F95" s="241"/>
      <c r="G95" s="514"/>
      <c r="H95" s="515"/>
      <c r="I95" s="516"/>
      <c r="J95" s="517"/>
      <c r="K95" s="518"/>
      <c r="L95" s="516"/>
      <c r="M95" s="522"/>
      <c r="N95" s="549"/>
      <c r="O95" s="550"/>
      <c r="P95" s="237"/>
      <c r="Q95" s="177"/>
      <c r="R95" s="241"/>
    </row>
    <row r="96" spans="1:18" x14ac:dyDescent="0.25">
      <c r="A96" s="20" t="s">
        <v>34</v>
      </c>
      <c r="B96" s="20">
        <v>24</v>
      </c>
      <c r="C96" s="20">
        <v>1296.4000000000001</v>
      </c>
      <c r="D96" s="20">
        <v>133.4</v>
      </c>
      <c r="E96" s="20">
        <v>225.26</v>
      </c>
      <c r="F96" s="20">
        <v>117.42</v>
      </c>
      <c r="G96" s="251">
        <f t="shared" si="3"/>
        <v>342.68</v>
      </c>
      <c r="H96" s="20">
        <v>520.52</v>
      </c>
      <c r="I96" s="20">
        <v>12.91</v>
      </c>
      <c r="J96" s="499">
        <f t="shared" si="7"/>
        <v>2305.91</v>
      </c>
      <c r="K96" s="20">
        <v>109.36</v>
      </c>
      <c r="L96" s="20">
        <v>43.99</v>
      </c>
      <c r="M96" s="20">
        <v>859.33</v>
      </c>
      <c r="N96" s="499">
        <f>SUM(K96:M96)</f>
        <v>1012.6800000000001</v>
      </c>
      <c r="O96" s="181">
        <f t="shared" si="5"/>
        <v>3318.59</v>
      </c>
      <c r="P96" s="20">
        <v>0</v>
      </c>
      <c r="Q96" s="20"/>
      <c r="R96" s="432">
        <v>24</v>
      </c>
    </row>
    <row r="97" spans="1:18" x14ac:dyDescent="0.25">
      <c r="A97" s="17" t="s">
        <v>35</v>
      </c>
      <c r="B97" s="17"/>
      <c r="C97" s="20">
        <v>0</v>
      </c>
      <c r="D97" s="17">
        <v>240.53</v>
      </c>
      <c r="E97" s="17">
        <v>509.06</v>
      </c>
      <c r="F97" s="17">
        <v>51.49</v>
      </c>
      <c r="G97" s="48">
        <f t="shared" si="3"/>
        <v>560.54999999999995</v>
      </c>
      <c r="H97" s="17">
        <v>520.52</v>
      </c>
      <c r="I97" s="17">
        <v>14.82</v>
      </c>
      <c r="J97" s="497">
        <f t="shared" si="7"/>
        <v>1336.4199999999998</v>
      </c>
      <c r="K97" s="17">
        <v>108.42</v>
      </c>
      <c r="L97" s="17">
        <v>0</v>
      </c>
      <c r="M97" s="20">
        <v>859.33</v>
      </c>
      <c r="N97" s="497">
        <f>SUM(K97:M97)</f>
        <v>967.75</v>
      </c>
      <c r="O97" s="26">
        <f t="shared" si="5"/>
        <v>2304.17</v>
      </c>
      <c r="P97" s="17">
        <v>0</v>
      </c>
      <c r="Q97" s="17"/>
      <c r="R97" s="434"/>
    </row>
    <row r="98" spans="1:18" ht="15.75" thickBot="1" x14ac:dyDescent="0.3">
      <c r="A98" s="199" t="s">
        <v>36</v>
      </c>
      <c r="B98" s="199"/>
      <c r="C98" s="240">
        <v>1296.4000000000001</v>
      </c>
      <c r="D98" s="199">
        <v>364.18</v>
      </c>
      <c r="E98" s="199">
        <v>535.05999999999995</v>
      </c>
      <c r="F98" s="199">
        <v>27.78</v>
      </c>
      <c r="G98" s="249">
        <f t="shared" si="3"/>
        <v>562.83999999999992</v>
      </c>
      <c r="H98" s="199">
        <v>520.52</v>
      </c>
      <c r="I98" s="199">
        <v>11.58</v>
      </c>
      <c r="J98" s="502">
        <f t="shared" si="7"/>
        <v>2755.52</v>
      </c>
      <c r="K98" s="199">
        <v>108.42</v>
      </c>
      <c r="L98" s="199">
        <v>104.18</v>
      </c>
      <c r="M98" s="20">
        <v>859.33</v>
      </c>
      <c r="N98" s="502">
        <f>SUM(K98:M98)</f>
        <v>1071.93</v>
      </c>
      <c r="O98" s="172">
        <f t="shared" si="5"/>
        <v>3827.45</v>
      </c>
      <c r="P98" s="199">
        <v>0</v>
      </c>
      <c r="Q98" s="199"/>
      <c r="R98" s="246"/>
    </row>
    <row r="99" spans="1:18" ht="15.75" thickBot="1" x14ac:dyDescent="0.3">
      <c r="A99" s="243"/>
      <c r="B99" s="244"/>
      <c r="C99" s="256"/>
      <c r="D99" s="245"/>
      <c r="E99" s="241"/>
      <c r="F99" s="241"/>
      <c r="G99" s="514"/>
      <c r="H99" s="515"/>
      <c r="I99" s="516"/>
      <c r="J99" s="517"/>
      <c r="K99" s="518"/>
      <c r="L99" s="515"/>
      <c r="M99" s="516"/>
      <c r="N99" s="552"/>
      <c r="O99" s="550"/>
      <c r="P99" s="237"/>
      <c r="Q99" s="177"/>
      <c r="R99" s="244"/>
    </row>
    <row r="100" spans="1:18" x14ac:dyDescent="0.25">
      <c r="A100" s="20" t="s">
        <v>34</v>
      </c>
      <c r="B100" s="20">
        <v>25</v>
      </c>
      <c r="C100" s="20">
        <v>854</v>
      </c>
      <c r="D100" s="20">
        <v>160.6</v>
      </c>
      <c r="E100" s="20">
        <v>351.85</v>
      </c>
      <c r="F100" s="20">
        <v>77.349999999999994</v>
      </c>
      <c r="G100" s="251">
        <f t="shared" si="3"/>
        <v>429.20000000000005</v>
      </c>
      <c r="H100" s="20">
        <v>780.78</v>
      </c>
      <c r="I100" s="20">
        <v>8.5</v>
      </c>
      <c r="J100" s="499">
        <f t="shared" si="7"/>
        <v>2233.08</v>
      </c>
      <c r="K100" s="20">
        <v>164.04</v>
      </c>
      <c r="L100" s="20">
        <v>28.98</v>
      </c>
      <c r="M100" s="20">
        <v>566.08000000000004</v>
      </c>
      <c r="N100" s="499">
        <f>SUM(K100:M100)</f>
        <v>759.1</v>
      </c>
      <c r="O100" s="181">
        <f t="shared" si="5"/>
        <v>2992.18</v>
      </c>
      <c r="P100" s="20">
        <v>2000</v>
      </c>
      <c r="Q100" s="20">
        <v>61247</v>
      </c>
      <c r="R100" s="432">
        <v>25</v>
      </c>
    </row>
    <row r="101" spans="1:18" x14ac:dyDescent="0.25">
      <c r="A101" s="17" t="s">
        <v>35</v>
      </c>
      <c r="B101" s="17"/>
      <c r="C101" s="17">
        <v>0</v>
      </c>
      <c r="D101" s="17">
        <v>130.56</v>
      </c>
      <c r="E101" s="17">
        <v>309.68</v>
      </c>
      <c r="F101" s="17">
        <v>33.92</v>
      </c>
      <c r="G101" s="48">
        <f t="shared" si="3"/>
        <v>343.6</v>
      </c>
      <c r="H101" s="17">
        <v>780.78</v>
      </c>
      <c r="I101" s="17">
        <v>9.76</v>
      </c>
      <c r="J101" s="497">
        <f t="shared" si="7"/>
        <v>1264.7</v>
      </c>
      <c r="K101" s="17">
        <v>162.63</v>
      </c>
      <c r="L101" s="17">
        <v>0</v>
      </c>
      <c r="M101" s="20">
        <v>566.08000000000004</v>
      </c>
      <c r="N101" s="497">
        <f>SUM(K101:M101)</f>
        <v>728.71</v>
      </c>
      <c r="O101" s="26">
        <f t="shared" si="5"/>
        <v>1993.41</v>
      </c>
      <c r="P101" s="17">
        <v>5000</v>
      </c>
      <c r="Q101" s="17" t="s">
        <v>208</v>
      </c>
      <c r="R101" s="434"/>
    </row>
    <row r="102" spans="1:18" ht="15.75" thickBot="1" x14ac:dyDescent="0.3">
      <c r="A102" s="199" t="s">
        <v>36</v>
      </c>
      <c r="B102" s="199"/>
      <c r="C102" s="199">
        <v>854</v>
      </c>
      <c r="D102" s="199">
        <v>87.87</v>
      </c>
      <c r="E102" s="199">
        <v>292.61</v>
      </c>
      <c r="F102" s="199">
        <v>18.3</v>
      </c>
      <c r="G102" s="249">
        <f t="shared" si="3"/>
        <v>310.91000000000003</v>
      </c>
      <c r="H102" s="199">
        <v>780.78</v>
      </c>
      <c r="I102" s="199">
        <v>7.63</v>
      </c>
      <c r="J102" s="502">
        <f t="shared" si="7"/>
        <v>2041.19</v>
      </c>
      <c r="K102" s="199">
        <v>162.63</v>
      </c>
      <c r="L102" s="199">
        <v>68.63</v>
      </c>
      <c r="M102" s="20">
        <v>566.08000000000004</v>
      </c>
      <c r="N102" s="502">
        <f>SUM(K102:M102)</f>
        <v>797.34</v>
      </c>
      <c r="O102" s="172">
        <f t="shared" si="5"/>
        <v>2838.53</v>
      </c>
      <c r="P102" s="199">
        <v>0</v>
      </c>
      <c r="Q102" s="199"/>
      <c r="R102" s="246"/>
    </row>
    <row r="103" spans="1:18" ht="15.75" thickBot="1" x14ac:dyDescent="0.3">
      <c r="A103" s="243"/>
      <c r="B103" s="241"/>
      <c r="C103" s="241"/>
      <c r="D103" s="241"/>
      <c r="E103" s="241"/>
      <c r="F103" s="244"/>
      <c r="G103" s="525"/>
      <c r="H103" s="526"/>
      <c r="I103" s="527"/>
      <c r="J103" s="517"/>
      <c r="K103" s="518"/>
      <c r="L103" s="515"/>
      <c r="M103" s="516"/>
      <c r="N103" s="552"/>
      <c r="O103" s="550"/>
      <c r="P103" s="237"/>
      <c r="Q103" s="177"/>
      <c r="R103" s="241"/>
    </row>
    <row r="104" spans="1:18" x14ac:dyDescent="0.25">
      <c r="A104" s="20" t="s">
        <v>34</v>
      </c>
      <c r="B104" s="20">
        <v>26</v>
      </c>
      <c r="C104" s="20">
        <v>1262.8</v>
      </c>
      <c r="D104" s="20">
        <v>113.22</v>
      </c>
      <c r="E104" s="20">
        <v>285.14</v>
      </c>
      <c r="F104" s="20">
        <v>114.37</v>
      </c>
      <c r="G104" s="261">
        <f t="shared" si="3"/>
        <v>399.51</v>
      </c>
      <c r="H104" s="542">
        <v>0</v>
      </c>
      <c r="I104" s="265">
        <v>12.57</v>
      </c>
      <c r="J104" s="503">
        <f t="shared" si="7"/>
        <v>1788.1</v>
      </c>
      <c r="K104" s="20">
        <v>164.04</v>
      </c>
      <c r="L104" s="20">
        <v>42.85</v>
      </c>
      <c r="M104" s="20">
        <v>837.06</v>
      </c>
      <c r="N104" s="499">
        <f>SUM(K104:M104)</f>
        <v>1043.9499999999998</v>
      </c>
      <c r="O104" s="181">
        <f t="shared" si="5"/>
        <v>2832.0499999999997</v>
      </c>
      <c r="P104" s="20">
        <v>3000</v>
      </c>
      <c r="Q104" s="20">
        <v>156024</v>
      </c>
      <c r="R104" s="432">
        <v>26</v>
      </c>
    </row>
    <row r="105" spans="1:18" x14ac:dyDescent="0.25">
      <c r="A105" s="17" t="s">
        <v>35</v>
      </c>
      <c r="B105" s="17"/>
      <c r="C105" s="20">
        <v>0</v>
      </c>
      <c r="D105" s="17">
        <v>192.1</v>
      </c>
      <c r="E105" s="17">
        <v>413.73</v>
      </c>
      <c r="F105" s="17">
        <v>50.15</v>
      </c>
      <c r="G105" s="262">
        <f t="shared" si="3"/>
        <v>463.88</v>
      </c>
      <c r="H105" s="543">
        <v>0</v>
      </c>
      <c r="I105" s="174">
        <v>14.43</v>
      </c>
      <c r="J105" s="504">
        <f t="shared" si="7"/>
        <v>670.41</v>
      </c>
      <c r="K105" s="17">
        <v>162.63</v>
      </c>
      <c r="L105" s="17">
        <v>0</v>
      </c>
      <c r="M105" s="20">
        <v>837.06</v>
      </c>
      <c r="N105" s="497">
        <f>SUM(K105:M105)</f>
        <v>999.68999999999994</v>
      </c>
      <c r="O105" s="26">
        <f t="shared" si="5"/>
        <v>1670.1</v>
      </c>
      <c r="P105" s="17">
        <v>3000</v>
      </c>
      <c r="Q105" s="17">
        <v>3868</v>
      </c>
      <c r="R105" s="434"/>
    </row>
    <row r="106" spans="1:18" ht="15.75" thickBot="1" x14ac:dyDescent="0.3">
      <c r="A106" s="199" t="s">
        <v>36</v>
      </c>
      <c r="B106" s="199"/>
      <c r="C106" s="20">
        <v>1262.8</v>
      </c>
      <c r="D106" s="199">
        <v>176.03</v>
      </c>
      <c r="E106" s="199">
        <v>367.14</v>
      </c>
      <c r="F106" s="199">
        <v>27.06</v>
      </c>
      <c r="G106" s="263">
        <f t="shared" si="3"/>
        <v>394.2</v>
      </c>
      <c r="H106" s="544">
        <v>0</v>
      </c>
      <c r="I106" s="266">
        <v>11.28</v>
      </c>
      <c r="J106" s="504">
        <f t="shared" si="7"/>
        <v>1844.31</v>
      </c>
      <c r="K106" s="239">
        <v>162.63</v>
      </c>
      <c r="L106" s="199">
        <v>101.48</v>
      </c>
      <c r="M106" s="240">
        <v>837.06</v>
      </c>
      <c r="N106" s="502">
        <f>SUM(K106:M106)</f>
        <v>1101.17</v>
      </c>
      <c r="O106" s="172">
        <f t="shared" si="5"/>
        <v>2945.48</v>
      </c>
      <c r="P106" s="199">
        <v>3000</v>
      </c>
      <c r="Q106" s="199">
        <v>121073</v>
      </c>
      <c r="R106" s="246"/>
    </row>
    <row r="107" spans="1:18" ht="15.75" thickBot="1" x14ac:dyDescent="0.3">
      <c r="A107" s="243"/>
      <c r="B107" s="241"/>
      <c r="C107" s="241"/>
      <c r="D107" s="241"/>
      <c r="E107" s="241"/>
      <c r="F107" s="241"/>
      <c r="G107" s="528"/>
      <c r="H107" s="529"/>
      <c r="I107" s="530"/>
      <c r="J107" s="531"/>
      <c r="K107" s="518"/>
      <c r="L107" s="516"/>
      <c r="M107" s="554"/>
      <c r="N107" s="549"/>
      <c r="O107" s="550"/>
      <c r="P107" s="237"/>
      <c r="Q107" s="177"/>
      <c r="R107" s="241"/>
    </row>
    <row r="108" spans="1:18" x14ac:dyDescent="0.25">
      <c r="A108" s="20" t="s">
        <v>34</v>
      </c>
      <c r="B108" s="20">
        <v>27</v>
      </c>
      <c r="C108" s="20">
        <v>1276.8</v>
      </c>
      <c r="D108" s="20">
        <v>41.01</v>
      </c>
      <c r="E108" s="20">
        <v>73.150000000000006</v>
      </c>
      <c r="F108" s="20">
        <v>115.64</v>
      </c>
      <c r="G108" s="251">
        <f t="shared" si="3"/>
        <v>188.79000000000002</v>
      </c>
      <c r="H108" s="20">
        <v>260.26</v>
      </c>
      <c r="I108" s="20">
        <v>12.71</v>
      </c>
      <c r="J108" s="499">
        <f t="shared" si="7"/>
        <v>1779.57</v>
      </c>
      <c r="K108" s="20">
        <v>54.68</v>
      </c>
      <c r="L108" s="20">
        <v>43.42</v>
      </c>
      <c r="M108" s="20">
        <v>846.34</v>
      </c>
      <c r="N108" s="499">
        <f>SUM(K108:M108)</f>
        <v>944.44</v>
      </c>
      <c r="O108" s="181">
        <f t="shared" si="5"/>
        <v>2724.01</v>
      </c>
      <c r="P108" s="20">
        <v>2800</v>
      </c>
      <c r="Q108" s="20">
        <v>197306</v>
      </c>
      <c r="R108" s="432">
        <v>27</v>
      </c>
    </row>
    <row r="109" spans="1:18" x14ac:dyDescent="0.25">
      <c r="A109" s="17" t="s">
        <v>35</v>
      </c>
      <c r="B109" s="17"/>
      <c r="C109" s="17">
        <v>0</v>
      </c>
      <c r="D109" s="17">
        <v>61.19</v>
      </c>
      <c r="E109" s="17">
        <v>83.47</v>
      </c>
      <c r="F109" s="17">
        <v>50.71</v>
      </c>
      <c r="G109" s="48">
        <f t="shared" si="3"/>
        <v>134.18</v>
      </c>
      <c r="H109" s="20">
        <v>260.26</v>
      </c>
      <c r="I109" s="17">
        <v>14.59</v>
      </c>
      <c r="J109" s="497">
        <f>C109+D109+G109+H109+I109</f>
        <v>470.21999999999997</v>
      </c>
      <c r="K109" s="17">
        <v>54.21</v>
      </c>
      <c r="L109" s="17">
        <v>0</v>
      </c>
      <c r="M109" s="20">
        <v>846.34</v>
      </c>
      <c r="N109" s="497">
        <f>SUM(K109:M109)</f>
        <v>900.55000000000007</v>
      </c>
      <c r="O109" s="26">
        <f t="shared" si="5"/>
        <v>1370.77</v>
      </c>
      <c r="P109" s="17">
        <v>2800</v>
      </c>
      <c r="Q109" s="17">
        <v>282030</v>
      </c>
      <c r="R109" s="434"/>
    </row>
    <row r="110" spans="1:18" ht="15.75" thickBot="1" x14ac:dyDescent="0.3">
      <c r="A110" s="199" t="s">
        <v>36</v>
      </c>
      <c r="B110" s="199"/>
      <c r="C110" s="199">
        <v>1276.8</v>
      </c>
      <c r="D110" s="199">
        <v>108.11</v>
      </c>
      <c r="E110" s="199">
        <v>138.32</v>
      </c>
      <c r="F110" s="199">
        <v>27.36</v>
      </c>
      <c r="G110" s="249">
        <f t="shared" si="3"/>
        <v>165.68</v>
      </c>
      <c r="H110" s="20">
        <v>260.26</v>
      </c>
      <c r="I110" s="199">
        <v>11.4</v>
      </c>
      <c r="J110" s="502">
        <f t="shared" si="7"/>
        <v>1822.25</v>
      </c>
      <c r="K110" s="199">
        <v>54.21</v>
      </c>
      <c r="L110" s="199">
        <v>102.6</v>
      </c>
      <c r="M110" s="20">
        <v>846.34</v>
      </c>
      <c r="N110" s="502">
        <f>SUM(K110:M110)</f>
        <v>1003.1500000000001</v>
      </c>
      <c r="O110" s="172">
        <f t="shared" si="5"/>
        <v>2825.4</v>
      </c>
      <c r="P110" s="199">
        <v>2800</v>
      </c>
      <c r="Q110" s="199">
        <v>43099</v>
      </c>
      <c r="R110" s="246"/>
    </row>
    <row r="111" spans="1:18" ht="15.75" thickBot="1" x14ac:dyDescent="0.3">
      <c r="A111" s="243"/>
      <c r="B111" s="241"/>
      <c r="C111" s="241"/>
      <c r="D111" s="241"/>
      <c r="E111" s="241"/>
      <c r="F111" s="241"/>
      <c r="G111" s="514"/>
      <c r="H111" s="515"/>
      <c r="I111" s="516"/>
      <c r="J111" s="517"/>
      <c r="K111" s="518"/>
      <c r="L111" s="515"/>
      <c r="M111" s="516"/>
      <c r="N111" s="552"/>
      <c r="O111" s="550"/>
      <c r="P111" s="237"/>
      <c r="Q111" s="177"/>
      <c r="R111" s="241"/>
    </row>
    <row r="112" spans="1:18" x14ac:dyDescent="0.25">
      <c r="A112" s="20" t="s">
        <v>34</v>
      </c>
      <c r="B112" s="20">
        <v>28</v>
      </c>
      <c r="C112" s="20">
        <v>845.6</v>
      </c>
      <c r="D112" s="20">
        <v>283.45</v>
      </c>
      <c r="E112" s="20">
        <v>485.98</v>
      </c>
      <c r="F112" s="20">
        <v>76.59</v>
      </c>
      <c r="G112" s="251">
        <f t="shared" si="3"/>
        <v>562.57000000000005</v>
      </c>
      <c r="H112" s="20">
        <v>780.78</v>
      </c>
      <c r="I112" s="242">
        <v>8.42</v>
      </c>
      <c r="J112" s="499">
        <f t="shared" si="7"/>
        <v>2480.8199999999997</v>
      </c>
      <c r="K112" s="20">
        <v>164.04</v>
      </c>
      <c r="L112" s="20">
        <v>28.69</v>
      </c>
      <c r="M112" s="20">
        <v>560.51</v>
      </c>
      <c r="N112" s="499">
        <f>SUM(K112:M112)</f>
        <v>753.24</v>
      </c>
      <c r="O112" s="181">
        <f t="shared" si="5"/>
        <v>3234.0599999999995</v>
      </c>
      <c r="P112" s="20">
        <v>0</v>
      </c>
      <c r="Q112" s="20"/>
      <c r="R112" s="432">
        <v>28</v>
      </c>
    </row>
    <row r="113" spans="1:18" x14ac:dyDescent="0.25">
      <c r="A113" s="17" t="s">
        <v>35</v>
      </c>
      <c r="B113" s="17"/>
      <c r="C113" s="17">
        <v>0</v>
      </c>
      <c r="D113" s="17">
        <v>307.05</v>
      </c>
      <c r="E113" s="17">
        <v>478.78</v>
      </c>
      <c r="F113" s="17">
        <v>33.58</v>
      </c>
      <c r="G113" s="48">
        <f t="shared" si="3"/>
        <v>512.36</v>
      </c>
      <c r="H113" s="20">
        <v>780.78</v>
      </c>
      <c r="I113" s="248">
        <v>9.66</v>
      </c>
      <c r="J113" s="497">
        <f t="shared" si="7"/>
        <v>1609.8500000000001</v>
      </c>
      <c r="K113" s="17">
        <v>162.63</v>
      </c>
      <c r="L113" s="17">
        <v>0</v>
      </c>
      <c r="M113" s="20">
        <v>560.51</v>
      </c>
      <c r="N113" s="497">
        <f>SUM(K113:M113)</f>
        <v>723.14</v>
      </c>
      <c r="O113" s="26">
        <f t="shared" si="5"/>
        <v>2332.9900000000002</v>
      </c>
      <c r="P113" s="17">
        <v>0</v>
      </c>
      <c r="Q113" s="17"/>
      <c r="R113" s="434"/>
    </row>
    <row r="114" spans="1:18" ht="15.75" thickBot="1" x14ac:dyDescent="0.3">
      <c r="A114" s="199" t="s">
        <v>36</v>
      </c>
      <c r="B114" s="199"/>
      <c r="C114" s="199">
        <v>845.6</v>
      </c>
      <c r="D114" s="199">
        <v>268.31</v>
      </c>
      <c r="E114" s="199">
        <v>480.41</v>
      </c>
      <c r="F114" s="199">
        <v>18.12</v>
      </c>
      <c r="G114" s="249">
        <f t="shared" si="3"/>
        <v>498.53000000000003</v>
      </c>
      <c r="H114" s="20">
        <v>780.78</v>
      </c>
      <c r="I114" s="247">
        <v>7.55</v>
      </c>
      <c r="J114" s="502">
        <f t="shared" si="7"/>
        <v>2400.7700000000004</v>
      </c>
      <c r="K114" s="199">
        <v>162.63</v>
      </c>
      <c r="L114" s="199">
        <v>67.95</v>
      </c>
      <c r="M114" s="240">
        <v>560.51</v>
      </c>
      <c r="N114" s="502">
        <f>SUM(K114:M114)</f>
        <v>791.08999999999992</v>
      </c>
      <c r="O114" s="172">
        <f t="shared" si="5"/>
        <v>3191.8600000000006</v>
      </c>
      <c r="P114" s="199">
        <v>0</v>
      </c>
      <c r="Q114" s="199"/>
      <c r="R114" s="246"/>
    </row>
    <row r="115" spans="1:18" ht="15.75" thickBot="1" x14ac:dyDescent="0.3">
      <c r="A115" s="228"/>
      <c r="B115" s="237"/>
      <c r="C115" s="241"/>
      <c r="D115" s="241"/>
      <c r="E115" s="237"/>
      <c r="F115" s="513"/>
      <c r="G115" s="514"/>
      <c r="H115" s="515"/>
      <c r="I115" s="516"/>
      <c r="J115" s="517"/>
      <c r="K115" s="518"/>
      <c r="L115" s="516"/>
      <c r="M115" s="522"/>
      <c r="N115" s="549"/>
      <c r="O115" s="550"/>
      <c r="P115" s="237"/>
      <c r="Q115" s="177"/>
      <c r="R115" s="241"/>
    </row>
    <row r="116" spans="1:18" ht="15.75" thickBot="1" x14ac:dyDescent="0.3">
      <c r="A116" s="20" t="s">
        <v>34</v>
      </c>
      <c r="B116" s="20">
        <v>29</v>
      </c>
      <c r="C116" s="20">
        <v>1271.2</v>
      </c>
      <c r="D116" s="20">
        <v>0</v>
      </c>
      <c r="E116" s="20">
        <v>126.54</v>
      </c>
      <c r="F116" s="20">
        <v>115.13</v>
      </c>
      <c r="G116" s="251">
        <f t="shared" si="3"/>
        <v>241.67000000000002</v>
      </c>
      <c r="H116" s="20">
        <v>520.52</v>
      </c>
      <c r="I116" s="20">
        <v>12.66</v>
      </c>
      <c r="J116" s="506">
        <f>C116+D116+G116+H116+I116</f>
        <v>2046.0500000000002</v>
      </c>
      <c r="K116" s="20">
        <v>109.36</v>
      </c>
      <c r="L116" s="20">
        <v>43.13</v>
      </c>
      <c r="M116" s="20">
        <v>842.62</v>
      </c>
      <c r="N116" s="499">
        <f>SUM(K116:M116)</f>
        <v>995.11</v>
      </c>
      <c r="O116" s="181">
        <f t="shared" si="5"/>
        <v>3041.1600000000003</v>
      </c>
      <c r="P116" s="20">
        <v>5000</v>
      </c>
      <c r="Q116" s="20">
        <v>429310</v>
      </c>
      <c r="R116" s="432">
        <v>29</v>
      </c>
    </row>
    <row r="117" spans="1:18" x14ac:dyDescent="0.25">
      <c r="A117" s="17" t="s">
        <v>35</v>
      </c>
      <c r="B117" s="17"/>
      <c r="C117" s="17">
        <v>0</v>
      </c>
      <c r="D117" s="17">
        <v>0</v>
      </c>
      <c r="E117" s="17">
        <v>165.59</v>
      </c>
      <c r="F117" s="17">
        <v>50.48</v>
      </c>
      <c r="G117" s="48">
        <f t="shared" si="3"/>
        <v>216.07</v>
      </c>
      <c r="H117" s="17">
        <v>520.52</v>
      </c>
      <c r="I117" s="17">
        <v>14.53</v>
      </c>
      <c r="J117" s="497">
        <f t="shared" si="7"/>
        <v>751.11999999999989</v>
      </c>
      <c r="K117" s="17">
        <v>108.42</v>
      </c>
      <c r="L117" s="17">
        <v>0</v>
      </c>
      <c r="M117" s="20">
        <v>842.62</v>
      </c>
      <c r="N117" s="497">
        <f>SUM(K117:M117)</f>
        <v>951.04</v>
      </c>
      <c r="O117" s="26">
        <f t="shared" si="5"/>
        <v>1702.1599999999999</v>
      </c>
      <c r="P117" s="17">
        <v>5000</v>
      </c>
      <c r="Q117" s="17">
        <v>766295</v>
      </c>
      <c r="R117" s="434"/>
    </row>
    <row r="118" spans="1:18" ht="15.75" thickBot="1" x14ac:dyDescent="0.3">
      <c r="A118" s="199" t="s">
        <v>36</v>
      </c>
      <c r="B118" s="199"/>
      <c r="C118" s="199">
        <v>1271.2</v>
      </c>
      <c r="D118" s="199">
        <v>378.16</v>
      </c>
      <c r="E118" s="199">
        <v>643.39</v>
      </c>
      <c r="F118" s="199">
        <v>27.24</v>
      </c>
      <c r="G118" s="249">
        <f t="shared" si="3"/>
        <v>670.63</v>
      </c>
      <c r="H118" s="199">
        <v>520.52</v>
      </c>
      <c r="I118" s="199">
        <v>11.35</v>
      </c>
      <c r="J118" s="502">
        <f t="shared" si="7"/>
        <v>2851.86</v>
      </c>
      <c r="K118" s="199">
        <v>108.42</v>
      </c>
      <c r="L118" s="199">
        <v>102.15</v>
      </c>
      <c r="M118" s="240">
        <v>842.62</v>
      </c>
      <c r="N118" s="502">
        <f>SUM(K118:M118)</f>
        <v>1053.19</v>
      </c>
      <c r="O118" s="172">
        <f t="shared" si="5"/>
        <v>3905.05</v>
      </c>
      <c r="P118" s="199">
        <v>5000</v>
      </c>
      <c r="Q118" s="199">
        <v>354395</v>
      </c>
      <c r="R118" s="246"/>
    </row>
    <row r="119" spans="1:18" ht="15.75" thickBot="1" x14ac:dyDescent="0.3">
      <c r="A119" s="243"/>
      <c r="B119" s="241"/>
      <c r="C119" s="241"/>
      <c r="D119" s="241"/>
      <c r="E119" s="241"/>
      <c r="F119" s="241"/>
      <c r="G119" s="514"/>
      <c r="H119" s="515"/>
      <c r="I119" s="516"/>
      <c r="J119" s="517"/>
      <c r="K119" s="518"/>
      <c r="L119" s="516"/>
      <c r="M119" s="522"/>
      <c r="N119" s="549"/>
      <c r="O119" s="550"/>
      <c r="P119" s="237"/>
      <c r="Q119" s="177"/>
      <c r="R119" s="241"/>
    </row>
    <row r="120" spans="1:18" x14ac:dyDescent="0.25">
      <c r="A120" s="20" t="s">
        <v>34</v>
      </c>
      <c r="B120" s="20">
        <v>30</v>
      </c>
      <c r="C120" s="20">
        <v>1288</v>
      </c>
      <c r="D120" s="20">
        <v>105.68</v>
      </c>
      <c r="E120" s="20">
        <v>217.6</v>
      </c>
      <c r="F120" s="20">
        <v>116.66</v>
      </c>
      <c r="G120" s="251">
        <f t="shared" si="3"/>
        <v>334.26</v>
      </c>
      <c r="H120" s="542">
        <v>0</v>
      </c>
      <c r="I120" s="20">
        <v>12.82</v>
      </c>
      <c r="J120" s="499">
        <f t="shared" si="7"/>
        <v>1740.76</v>
      </c>
      <c r="K120" s="20">
        <v>109.36</v>
      </c>
      <c r="L120" s="20">
        <v>43.7</v>
      </c>
      <c r="M120" s="20">
        <v>853.76</v>
      </c>
      <c r="N120" s="499">
        <f>SUM(K120:M120)</f>
        <v>1006.8199999999999</v>
      </c>
      <c r="O120" s="181">
        <f t="shared" si="5"/>
        <v>2747.58</v>
      </c>
      <c r="P120" s="20">
        <v>0</v>
      </c>
      <c r="Q120" s="20"/>
      <c r="R120" s="432">
        <v>30</v>
      </c>
    </row>
    <row r="121" spans="1:18" x14ac:dyDescent="0.25">
      <c r="A121" s="17" t="s">
        <v>35</v>
      </c>
      <c r="B121" s="17"/>
      <c r="C121" s="17">
        <v>0</v>
      </c>
      <c r="D121" s="17">
        <v>100.46</v>
      </c>
      <c r="E121" s="17">
        <v>172.23</v>
      </c>
      <c r="F121" s="17">
        <v>51.15</v>
      </c>
      <c r="G121" s="48">
        <f t="shared" si="3"/>
        <v>223.38</v>
      </c>
      <c r="H121" s="543">
        <v>0</v>
      </c>
      <c r="I121" s="17">
        <v>14.72</v>
      </c>
      <c r="J121" s="497">
        <f t="shared" si="7"/>
        <v>338.56</v>
      </c>
      <c r="K121" s="17">
        <v>108.42</v>
      </c>
      <c r="L121" s="17">
        <v>0</v>
      </c>
      <c r="M121" s="20">
        <v>853.76</v>
      </c>
      <c r="N121" s="497">
        <f>SUM(K121:M121)</f>
        <v>962.18</v>
      </c>
      <c r="O121" s="26">
        <f t="shared" si="5"/>
        <v>1300.74</v>
      </c>
      <c r="P121" s="17">
        <v>0</v>
      </c>
      <c r="Q121" s="17"/>
      <c r="R121" s="434"/>
    </row>
    <row r="122" spans="1:18" ht="15.75" thickBot="1" x14ac:dyDescent="0.3">
      <c r="A122" s="247" t="s">
        <v>36</v>
      </c>
      <c r="B122" s="246"/>
      <c r="C122" s="247">
        <v>1288</v>
      </c>
      <c r="D122" s="247">
        <v>92.39</v>
      </c>
      <c r="E122" s="247">
        <v>166.06</v>
      </c>
      <c r="F122" s="247">
        <v>27.6</v>
      </c>
      <c r="G122" s="249">
        <f t="shared" si="3"/>
        <v>193.66</v>
      </c>
      <c r="H122" s="544">
        <v>0</v>
      </c>
      <c r="I122" s="247">
        <v>11.5</v>
      </c>
      <c r="J122" s="502">
        <f t="shared" si="7"/>
        <v>1585.5500000000002</v>
      </c>
      <c r="K122" s="247">
        <v>108.42</v>
      </c>
      <c r="L122" s="247">
        <v>103.5</v>
      </c>
      <c r="M122" s="20">
        <v>853.76</v>
      </c>
      <c r="N122" s="502">
        <f>SUM(K122:M122)</f>
        <v>1065.68</v>
      </c>
      <c r="O122" s="172">
        <f t="shared" si="5"/>
        <v>2651.2300000000005</v>
      </c>
      <c r="P122" s="199">
        <v>3000</v>
      </c>
      <c r="Q122" s="199">
        <v>325714</v>
      </c>
      <c r="R122" s="246"/>
    </row>
    <row r="123" spans="1:18" ht="15.75" thickBot="1" x14ac:dyDescent="0.3">
      <c r="A123" s="243"/>
      <c r="B123" s="241"/>
      <c r="C123" s="241"/>
      <c r="D123" s="241"/>
      <c r="E123" s="241"/>
      <c r="F123" s="241"/>
      <c r="G123" s="528"/>
      <c r="H123" s="532"/>
      <c r="I123" s="527"/>
      <c r="J123" s="517"/>
      <c r="K123" s="518"/>
      <c r="L123" s="515"/>
      <c r="M123" s="516"/>
      <c r="N123" s="552"/>
      <c r="O123" s="550"/>
      <c r="P123" s="237"/>
      <c r="Q123" s="177"/>
      <c r="R123" s="241"/>
    </row>
    <row r="124" spans="1:18" x14ac:dyDescent="0.25">
      <c r="A124" s="20" t="s">
        <v>34</v>
      </c>
      <c r="B124" s="20">
        <v>31</v>
      </c>
      <c r="C124" s="20">
        <v>856.8</v>
      </c>
      <c r="D124" s="20">
        <v>17.809999999999999</v>
      </c>
      <c r="E124" s="20">
        <v>70.31</v>
      </c>
      <c r="F124" s="20">
        <v>77.599999999999994</v>
      </c>
      <c r="G124" s="251">
        <f t="shared" si="3"/>
        <v>147.91</v>
      </c>
      <c r="H124" s="20">
        <v>260.26</v>
      </c>
      <c r="I124" s="20">
        <v>8.5299999999999994</v>
      </c>
      <c r="J124" s="499">
        <f t="shared" si="7"/>
        <v>1291.3099999999997</v>
      </c>
      <c r="K124" s="20">
        <v>54.68</v>
      </c>
      <c r="L124" s="20">
        <v>29.07</v>
      </c>
      <c r="M124" s="20">
        <v>567.94000000000005</v>
      </c>
      <c r="N124" s="499">
        <f>SUM(K124:M124)</f>
        <v>651.69000000000005</v>
      </c>
      <c r="O124" s="181">
        <f t="shared" si="5"/>
        <v>1942.9999999999998</v>
      </c>
      <c r="P124" s="20">
        <v>1464</v>
      </c>
      <c r="Q124" s="20">
        <v>472397</v>
      </c>
      <c r="R124" s="432">
        <v>31</v>
      </c>
    </row>
    <row r="125" spans="1:18" x14ac:dyDescent="0.25">
      <c r="A125" s="17" t="s">
        <v>35</v>
      </c>
      <c r="B125" s="17"/>
      <c r="C125" s="17">
        <v>0</v>
      </c>
      <c r="D125" s="17">
        <v>66.06</v>
      </c>
      <c r="E125" s="17">
        <v>124.41</v>
      </c>
      <c r="F125" s="17">
        <v>34.03</v>
      </c>
      <c r="G125" s="48">
        <f t="shared" si="3"/>
        <v>158.44</v>
      </c>
      <c r="H125" s="17">
        <v>260.26</v>
      </c>
      <c r="I125" s="17">
        <v>9.7899999999999991</v>
      </c>
      <c r="J125" s="497">
        <f t="shared" si="7"/>
        <v>494.55</v>
      </c>
      <c r="K125" s="17">
        <v>54.21</v>
      </c>
      <c r="L125" s="17">
        <v>0</v>
      </c>
      <c r="M125" s="20">
        <v>567.94000000000005</v>
      </c>
      <c r="N125" s="497">
        <f>SUM(K125:M125)</f>
        <v>622.15000000000009</v>
      </c>
      <c r="O125" s="26">
        <f t="shared" si="5"/>
        <v>1116.7</v>
      </c>
      <c r="P125" s="17">
        <v>1900</v>
      </c>
      <c r="Q125" s="17">
        <v>450185</v>
      </c>
      <c r="R125" s="434"/>
    </row>
    <row r="126" spans="1:18" ht="15.75" thickBot="1" x14ac:dyDescent="0.3">
      <c r="A126" s="199" t="s">
        <v>36</v>
      </c>
      <c r="B126" s="199"/>
      <c r="C126" s="199">
        <v>856.8</v>
      </c>
      <c r="D126" s="199">
        <v>7.08</v>
      </c>
      <c r="E126" s="199">
        <v>178.47</v>
      </c>
      <c r="F126" s="199">
        <v>18.36</v>
      </c>
      <c r="G126" s="249">
        <f t="shared" si="3"/>
        <v>196.82999999999998</v>
      </c>
      <c r="H126" s="199">
        <v>520.52</v>
      </c>
      <c r="I126" s="199">
        <v>7.65</v>
      </c>
      <c r="J126" s="502">
        <f t="shared" si="7"/>
        <v>1588.88</v>
      </c>
      <c r="K126" s="199">
        <v>108.42</v>
      </c>
      <c r="L126" s="199">
        <v>68.849999999999994</v>
      </c>
      <c r="M126" s="240">
        <v>567.94000000000005</v>
      </c>
      <c r="N126" s="502">
        <f>SUM(K126:M126)</f>
        <v>745.21</v>
      </c>
      <c r="O126" s="172">
        <f t="shared" si="5"/>
        <v>2334.09</v>
      </c>
      <c r="P126" s="199">
        <v>1200</v>
      </c>
      <c r="Q126" s="199">
        <v>27904</v>
      </c>
      <c r="R126" s="246"/>
    </row>
    <row r="127" spans="1:18" ht="15.75" thickBot="1" x14ac:dyDescent="0.3">
      <c r="A127" s="243"/>
      <c r="B127" s="241"/>
      <c r="C127" s="241"/>
      <c r="D127" s="241"/>
      <c r="E127" s="241"/>
      <c r="F127" s="241"/>
      <c r="G127" s="514"/>
      <c r="H127" s="515"/>
      <c r="I127" s="516"/>
      <c r="J127" s="517"/>
      <c r="K127" s="518"/>
      <c r="L127" s="516"/>
      <c r="M127" s="522"/>
      <c r="N127" s="549"/>
      <c r="O127" s="550"/>
      <c r="P127" s="237"/>
      <c r="Q127" s="177"/>
      <c r="R127" s="241"/>
    </row>
    <row r="128" spans="1:18" ht="15.75" thickBot="1" x14ac:dyDescent="0.3">
      <c r="A128" s="20" t="s">
        <v>34</v>
      </c>
      <c r="B128" s="20">
        <v>32</v>
      </c>
      <c r="C128" s="20">
        <v>1260</v>
      </c>
      <c r="D128" s="20">
        <v>328.86</v>
      </c>
      <c r="E128" s="20">
        <v>540</v>
      </c>
      <c r="F128" s="20">
        <v>114.12</v>
      </c>
      <c r="G128" s="251">
        <f t="shared" si="3"/>
        <v>654.12</v>
      </c>
      <c r="H128" s="269">
        <v>119.35</v>
      </c>
      <c r="I128" s="20">
        <v>12.54</v>
      </c>
      <c r="J128" s="499">
        <f t="shared" si="7"/>
        <v>2374.87</v>
      </c>
      <c r="K128" s="20">
        <v>109.36</v>
      </c>
      <c r="L128" s="20">
        <v>42.75</v>
      </c>
      <c r="M128" s="20">
        <v>835.2</v>
      </c>
      <c r="N128" s="499">
        <f>SUM(K128:M128)</f>
        <v>987.31000000000006</v>
      </c>
      <c r="O128" s="181">
        <f t="shared" si="5"/>
        <v>3362.18</v>
      </c>
      <c r="P128" s="20">
        <v>3000</v>
      </c>
      <c r="Q128" s="20">
        <v>342902</v>
      </c>
      <c r="R128" s="432">
        <v>32</v>
      </c>
    </row>
    <row r="129" spans="1:18" x14ac:dyDescent="0.25">
      <c r="A129" s="17" t="s">
        <v>35</v>
      </c>
      <c r="B129" s="17"/>
      <c r="C129" s="17">
        <v>0</v>
      </c>
      <c r="D129" s="17">
        <v>341.33</v>
      </c>
      <c r="E129" s="17">
        <v>464.28</v>
      </c>
      <c r="F129" s="17">
        <v>50.04</v>
      </c>
      <c r="G129" s="48">
        <f t="shared" si="3"/>
        <v>514.31999999999994</v>
      </c>
      <c r="H129" s="17">
        <v>95.23</v>
      </c>
      <c r="I129" s="17">
        <v>14.4</v>
      </c>
      <c r="J129" s="497">
        <f t="shared" si="7"/>
        <v>965.27999999999986</v>
      </c>
      <c r="K129" s="17">
        <v>108.42</v>
      </c>
      <c r="L129" s="17">
        <v>0</v>
      </c>
      <c r="M129" s="20">
        <v>835.2</v>
      </c>
      <c r="N129" s="497">
        <f>SUM(K129:M129)</f>
        <v>943.62</v>
      </c>
      <c r="O129" s="26">
        <f t="shared" si="5"/>
        <v>1908.8999999999999</v>
      </c>
      <c r="P129" s="17">
        <v>3000</v>
      </c>
      <c r="Q129" s="17">
        <v>506823</v>
      </c>
      <c r="R129" s="434"/>
    </row>
    <row r="130" spans="1:18" ht="15.75" thickBot="1" x14ac:dyDescent="0.3">
      <c r="A130" s="199" t="s">
        <v>36</v>
      </c>
      <c r="B130" s="199"/>
      <c r="C130" s="199">
        <v>1260</v>
      </c>
      <c r="D130" s="199">
        <v>308.14999999999998</v>
      </c>
      <c r="E130" s="199">
        <v>449.26</v>
      </c>
      <c r="F130" s="199">
        <v>27</v>
      </c>
      <c r="G130" s="249">
        <f t="shared" si="3"/>
        <v>476.26</v>
      </c>
      <c r="H130" s="199">
        <v>72.08</v>
      </c>
      <c r="I130" s="199">
        <v>11.25</v>
      </c>
      <c r="J130" s="502">
        <f t="shared" si="7"/>
        <v>2127.7400000000002</v>
      </c>
      <c r="K130" s="199">
        <v>108.42</v>
      </c>
      <c r="L130" s="199">
        <v>101.25</v>
      </c>
      <c r="M130" s="240">
        <v>835.2</v>
      </c>
      <c r="N130" s="502">
        <f>SUM(K130:M130)</f>
        <v>1044.8700000000001</v>
      </c>
      <c r="O130" s="172">
        <f t="shared" si="5"/>
        <v>3172.6100000000006</v>
      </c>
      <c r="P130" s="199">
        <v>3000</v>
      </c>
      <c r="Q130" s="199">
        <v>77104</v>
      </c>
      <c r="R130" s="246"/>
    </row>
    <row r="131" spans="1:18" ht="15.75" thickBot="1" x14ac:dyDescent="0.3">
      <c r="A131" s="243"/>
      <c r="B131" s="241"/>
      <c r="C131" s="241"/>
      <c r="D131" s="241"/>
      <c r="E131" s="241"/>
      <c r="F131" s="241"/>
      <c r="G131" s="514"/>
      <c r="H131" s="515"/>
      <c r="I131" s="516"/>
      <c r="J131" s="517"/>
      <c r="K131" s="518"/>
      <c r="L131" s="516"/>
      <c r="M131" s="522"/>
      <c r="N131" s="549"/>
      <c r="O131" s="550">
        <f t="shared" si="5"/>
        <v>0</v>
      </c>
      <c r="P131" s="237"/>
      <c r="Q131" s="177"/>
      <c r="R131" s="241"/>
    </row>
    <row r="132" spans="1:18" x14ac:dyDescent="0.25">
      <c r="A132" s="20" t="s">
        <v>34</v>
      </c>
      <c r="B132" s="20">
        <v>33</v>
      </c>
      <c r="C132" s="20">
        <v>1268.4000000000001</v>
      </c>
      <c r="D132" s="20">
        <v>116.81</v>
      </c>
      <c r="E132" s="20">
        <v>205.82</v>
      </c>
      <c r="F132" s="20">
        <v>114.88</v>
      </c>
      <c r="G132" s="251">
        <f t="shared" si="3"/>
        <v>320.7</v>
      </c>
      <c r="H132" s="20">
        <v>238.52</v>
      </c>
      <c r="I132" s="20">
        <v>12.63</v>
      </c>
      <c r="J132" s="499">
        <f t="shared" si="7"/>
        <v>1957.0600000000002</v>
      </c>
      <c r="K132" s="20">
        <v>109.36</v>
      </c>
      <c r="L132" s="20">
        <v>43.04</v>
      </c>
      <c r="M132" s="20">
        <v>840.77</v>
      </c>
      <c r="N132" s="499">
        <f>SUM(K132:M132)</f>
        <v>993.17</v>
      </c>
      <c r="O132" s="181">
        <f t="shared" si="5"/>
        <v>2950.23</v>
      </c>
      <c r="P132" s="20">
        <v>3000</v>
      </c>
      <c r="Q132" s="20">
        <v>505118</v>
      </c>
      <c r="R132" s="432">
        <v>33</v>
      </c>
    </row>
    <row r="133" spans="1:18" x14ac:dyDescent="0.25">
      <c r="A133" s="17" t="s">
        <v>35</v>
      </c>
      <c r="B133" s="17"/>
      <c r="C133" s="17">
        <v>0</v>
      </c>
      <c r="D133" s="17">
        <v>130.62</v>
      </c>
      <c r="E133" s="17">
        <v>192.23</v>
      </c>
      <c r="F133" s="17">
        <v>50.37</v>
      </c>
      <c r="G133" s="48">
        <f t="shared" ref="G133:G196" si="8">E133+F133</f>
        <v>242.6</v>
      </c>
      <c r="H133" s="17">
        <v>131.06</v>
      </c>
      <c r="I133" s="17">
        <v>14.5</v>
      </c>
      <c r="J133" s="499">
        <f>C133+D133+G133+H133+I133</f>
        <v>518.78</v>
      </c>
      <c r="K133" s="17">
        <v>108.42</v>
      </c>
      <c r="L133" s="17">
        <v>0</v>
      </c>
      <c r="M133" s="20">
        <v>840.77</v>
      </c>
      <c r="N133" s="497">
        <f>SUM(K133:M133)</f>
        <v>949.18999999999994</v>
      </c>
      <c r="O133" s="26">
        <f t="shared" ref="O133:O196" si="9">J133+N133</f>
        <v>1467.9699999999998</v>
      </c>
      <c r="P133" s="17">
        <v>3000</v>
      </c>
      <c r="Q133" s="17">
        <v>608263</v>
      </c>
      <c r="R133" s="434"/>
    </row>
    <row r="134" spans="1:18" ht="15.75" thickBot="1" x14ac:dyDescent="0.3">
      <c r="A134" s="199" t="s">
        <v>36</v>
      </c>
      <c r="B134" s="199"/>
      <c r="C134" s="199">
        <v>1268.4000000000001</v>
      </c>
      <c r="D134" s="199">
        <v>138.97</v>
      </c>
      <c r="E134" s="199">
        <v>218.82</v>
      </c>
      <c r="F134" s="199">
        <v>27.18</v>
      </c>
      <c r="G134" s="249">
        <f t="shared" si="8"/>
        <v>246</v>
      </c>
      <c r="H134" s="199">
        <v>184.35</v>
      </c>
      <c r="I134" s="199">
        <v>11.33</v>
      </c>
      <c r="J134" s="502">
        <f t="shared" si="7"/>
        <v>1849.05</v>
      </c>
      <c r="K134" s="199">
        <v>108.42</v>
      </c>
      <c r="L134" s="199">
        <v>101.93</v>
      </c>
      <c r="M134" s="240">
        <v>840.77</v>
      </c>
      <c r="N134" s="502">
        <f>SUM(K134:M134)</f>
        <v>1051.1199999999999</v>
      </c>
      <c r="O134" s="172">
        <f t="shared" si="9"/>
        <v>2900.17</v>
      </c>
      <c r="P134" s="199">
        <v>0</v>
      </c>
      <c r="Q134" s="199"/>
      <c r="R134" s="246"/>
    </row>
    <row r="135" spans="1:18" ht="15.75" thickBot="1" x14ac:dyDescent="0.3">
      <c r="A135" s="243"/>
      <c r="B135" s="241"/>
      <c r="C135" s="241"/>
      <c r="D135" s="241"/>
      <c r="E135" s="241"/>
      <c r="F135" s="241"/>
      <c r="G135" s="514"/>
      <c r="H135" s="515"/>
      <c r="I135" s="516"/>
      <c r="J135" s="517"/>
      <c r="K135" s="518"/>
      <c r="L135" s="516"/>
      <c r="M135" s="532"/>
      <c r="N135" s="552"/>
      <c r="O135" s="550"/>
      <c r="P135" s="237"/>
      <c r="Q135" s="177"/>
      <c r="R135" s="241"/>
    </row>
    <row r="136" spans="1:18" x14ac:dyDescent="0.25">
      <c r="A136" s="20" t="s">
        <v>34</v>
      </c>
      <c r="B136" s="20">
        <v>34</v>
      </c>
      <c r="C136" s="20">
        <v>842.8</v>
      </c>
      <c r="D136" s="20">
        <v>23.2</v>
      </c>
      <c r="E136" s="20">
        <v>164.01</v>
      </c>
      <c r="F136" s="20">
        <v>76.33</v>
      </c>
      <c r="G136" s="251">
        <f t="shared" si="8"/>
        <v>240.33999999999997</v>
      </c>
      <c r="H136" s="20">
        <v>49.8</v>
      </c>
      <c r="I136" s="20">
        <v>8.39</v>
      </c>
      <c r="J136" s="499">
        <f t="shared" si="7"/>
        <v>1164.53</v>
      </c>
      <c r="K136" s="20">
        <v>109.36</v>
      </c>
      <c r="L136" s="20">
        <v>28.6</v>
      </c>
      <c r="M136" s="20">
        <v>558.66</v>
      </c>
      <c r="N136" s="499">
        <f>SUM(K136:M136)</f>
        <v>696.62</v>
      </c>
      <c r="O136" s="181">
        <f t="shared" si="9"/>
        <v>1861.15</v>
      </c>
      <c r="P136" s="20">
        <v>2000</v>
      </c>
      <c r="Q136" s="20">
        <v>319950</v>
      </c>
      <c r="R136" s="432">
        <v>34</v>
      </c>
    </row>
    <row r="137" spans="1:18" x14ac:dyDescent="0.25">
      <c r="A137" s="17" t="s">
        <v>35</v>
      </c>
      <c r="B137" s="17"/>
      <c r="C137" s="17">
        <v>0</v>
      </c>
      <c r="D137" s="17">
        <v>27.26</v>
      </c>
      <c r="E137" s="17">
        <v>175.07</v>
      </c>
      <c r="F137" s="17">
        <v>33.47</v>
      </c>
      <c r="G137" s="48">
        <f t="shared" si="8"/>
        <v>208.54</v>
      </c>
      <c r="H137" s="17">
        <v>73.39</v>
      </c>
      <c r="I137" s="17">
        <v>9.6300000000000008</v>
      </c>
      <c r="J137" s="497">
        <f t="shared" si="7"/>
        <v>318.82</v>
      </c>
      <c r="K137" s="17">
        <v>108.42</v>
      </c>
      <c r="L137" s="17">
        <v>0</v>
      </c>
      <c r="M137" s="20">
        <v>558.66</v>
      </c>
      <c r="N137" s="497">
        <f>SUM(K137:M137)</f>
        <v>667.07999999999993</v>
      </c>
      <c r="O137" s="26">
        <f t="shared" si="9"/>
        <v>985.89999999999986</v>
      </c>
      <c r="P137" s="17">
        <v>1800</v>
      </c>
      <c r="Q137" s="17">
        <v>365198</v>
      </c>
      <c r="R137" s="434"/>
    </row>
    <row r="138" spans="1:18" ht="15.75" thickBot="1" x14ac:dyDescent="0.3">
      <c r="A138" s="199" t="s">
        <v>36</v>
      </c>
      <c r="B138" s="199"/>
      <c r="C138" s="199">
        <v>842.8</v>
      </c>
      <c r="D138" s="199">
        <v>49.3</v>
      </c>
      <c r="E138" s="199">
        <v>225.26</v>
      </c>
      <c r="F138" s="199">
        <v>18.059999999999999</v>
      </c>
      <c r="G138" s="249">
        <f t="shared" si="8"/>
        <v>243.32</v>
      </c>
      <c r="H138" s="199">
        <v>77.760000000000005</v>
      </c>
      <c r="I138" s="199">
        <v>7.53</v>
      </c>
      <c r="J138" s="502">
        <f t="shared" si="7"/>
        <v>1220.7099999999998</v>
      </c>
      <c r="K138" s="199">
        <v>108.42</v>
      </c>
      <c r="L138" s="199">
        <v>67.73</v>
      </c>
      <c r="M138" s="199">
        <v>558.66</v>
      </c>
      <c r="N138" s="502">
        <f>SUM(K138:M138)</f>
        <v>734.81</v>
      </c>
      <c r="O138" s="172">
        <f t="shared" si="9"/>
        <v>1955.5199999999998</v>
      </c>
      <c r="P138" s="199">
        <v>1000</v>
      </c>
      <c r="Q138" s="199">
        <v>465156</v>
      </c>
      <c r="R138" s="246"/>
    </row>
    <row r="139" spans="1:18" ht="15.75" thickBot="1" x14ac:dyDescent="0.3">
      <c r="A139" s="243"/>
      <c r="B139" s="241"/>
      <c r="C139" s="241"/>
      <c r="D139" s="241"/>
      <c r="E139" s="241"/>
      <c r="F139" s="241"/>
      <c r="G139" s="514"/>
      <c r="H139" s="515"/>
      <c r="I139" s="516"/>
      <c r="J139" s="517"/>
      <c r="K139" s="518"/>
      <c r="L139" s="515"/>
      <c r="M139" s="516"/>
      <c r="N139" s="552"/>
      <c r="O139" s="550"/>
      <c r="P139" s="237"/>
      <c r="Q139" s="177"/>
      <c r="R139" s="241"/>
    </row>
    <row r="140" spans="1:18" x14ac:dyDescent="0.25">
      <c r="A140" s="20" t="s">
        <v>34</v>
      </c>
      <c r="B140" s="20">
        <v>35</v>
      </c>
      <c r="C140" s="20">
        <v>1265.5999999999999</v>
      </c>
      <c r="D140" s="20">
        <v>264.13</v>
      </c>
      <c r="E140" s="20">
        <v>479.26</v>
      </c>
      <c r="F140" s="20">
        <v>114.63</v>
      </c>
      <c r="G140" s="251">
        <f t="shared" si="8"/>
        <v>593.89</v>
      </c>
      <c r="H140" s="542">
        <v>0</v>
      </c>
      <c r="I140" s="20">
        <v>12.6</v>
      </c>
      <c r="J140" s="499">
        <f t="shared" si="7"/>
        <v>2136.2199999999998</v>
      </c>
      <c r="K140" s="20">
        <v>218.72</v>
      </c>
      <c r="L140" s="20">
        <v>42.94</v>
      </c>
      <c r="M140" s="20">
        <v>838.91</v>
      </c>
      <c r="N140" s="499">
        <f>SUM(K140:M140)</f>
        <v>1100.57</v>
      </c>
      <c r="O140" s="181">
        <f t="shared" si="9"/>
        <v>3236.79</v>
      </c>
      <c r="P140" s="20">
        <v>3400</v>
      </c>
      <c r="Q140" s="20">
        <v>80446</v>
      </c>
      <c r="R140" s="432">
        <v>35</v>
      </c>
    </row>
    <row r="141" spans="1:18" x14ac:dyDescent="0.25">
      <c r="A141" s="17" t="s">
        <v>35</v>
      </c>
      <c r="B141" s="17"/>
      <c r="C141" s="17">
        <v>0</v>
      </c>
      <c r="D141" s="17">
        <v>267.5</v>
      </c>
      <c r="E141" s="17">
        <v>481.55</v>
      </c>
      <c r="F141" s="17">
        <v>50.26</v>
      </c>
      <c r="G141" s="48">
        <f t="shared" si="8"/>
        <v>531.81000000000006</v>
      </c>
      <c r="H141" s="542">
        <v>0</v>
      </c>
      <c r="I141" s="17">
        <v>14.46</v>
      </c>
      <c r="J141" s="497">
        <f t="shared" si="7"/>
        <v>813.7700000000001</v>
      </c>
      <c r="K141" s="17">
        <v>216.84</v>
      </c>
      <c r="L141" s="17">
        <v>0</v>
      </c>
      <c r="M141" s="20">
        <v>838.91</v>
      </c>
      <c r="N141" s="497">
        <f>SUM(K141:M141)</f>
        <v>1055.75</v>
      </c>
      <c r="O141" s="26">
        <f t="shared" si="9"/>
        <v>1869.52</v>
      </c>
      <c r="P141" s="17">
        <v>3400</v>
      </c>
      <c r="Q141" s="17">
        <v>419400</v>
      </c>
      <c r="R141" s="434"/>
    </row>
    <row r="142" spans="1:18" ht="15.75" thickBot="1" x14ac:dyDescent="0.3">
      <c r="A142" s="199" t="s">
        <v>36</v>
      </c>
      <c r="B142" s="199"/>
      <c r="C142" s="199">
        <v>1265.5999999999999</v>
      </c>
      <c r="D142" s="199">
        <v>248.88</v>
      </c>
      <c r="E142" s="199">
        <v>423.73</v>
      </c>
      <c r="F142" s="199">
        <v>27.12</v>
      </c>
      <c r="G142" s="249">
        <f t="shared" si="8"/>
        <v>450.85</v>
      </c>
      <c r="H142" s="542">
        <v>0</v>
      </c>
      <c r="I142" s="199">
        <v>11.3</v>
      </c>
      <c r="J142" s="502">
        <f t="shared" si="7"/>
        <v>1976.6299999999999</v>
      </c>
      <c r="K142" s="199">
        <v>216.84</v>
      </c>
      <c r="L142" s="199">
        <v>101.7</v>
      </c>
      <c r="M142" s="240">
        <v>838.91</v>
      </c>
      <c r="N142" s="502">
        <f>SUM(K142:M142)</f>
        <v>1157.45</v>
      </c>
      <c r="O142" s="172">
        <f t="shared" si="9"/>
        <v>3134.08</v>
      </c>
      <c r="P142" s="199">
        <v>1700</v>
      </c>
      <c r="Q142" s="199">
        <v>9390</v>
      </c>
      <c r="R142" s="246"/>
    </row>
    <row r="143" spans="1:18" ht="15.75" thickBot="1" x14ac:dyDescent="0.3">
      <c r="A143" s="243"/>
      <c r="B143" s="241"/>
      <c r="C143" s="241"/>
      <c r="D143" s="241"/>
      <c r="E143" s="241"/>
      <c r="F143" s="241"/>
      <c r="G143" s="514"/>
      <c r="H143" s="515"/>
      <c r="I143" s="516"/>
      <c r="J143" s="517"/>
      <c r="K143" s="518"/>
      <c r="L143" s="516"/>
      <c r="M143" s="522"/>
      <c r="N143" s="549"/>
      <c r="O143" s="550"/>
      <c r="P143" s="237"/>
      <c r="Q143" s="177"/>
      <c r="R143" s="241"/>
    </row>
    <row r="144" spans="1:18" x14ac:dyDescent="0.25">
      <c r="A144" s="20" t="s">
        <v>34</v>
      </c>
      <c r="B144" s="20">
        <v>36</v>
      </c>
      <c r="C144" s="20">
        <v>1201.2</v>
      </c>
      <c r="D144" s="20">
        <v>155.32</v>
      </c>
      <c r="E144" s="20">
        <v>266.83999999999997</v>
      </c>
      <c r="F144" s="20">
        <v>108.79</v>
      </c>
      <c r="G144" s="251">
        <f t="shared" si="8"/>
        <v>375.63</v>
      </c>
      <c r="H144" s="542">
        <v>0</v>
      </c>
      <c r="I144" s="20">
        <v>11.96</v>
      </c>
      <c r="J144" s="499">
        <f t="shared" si="7"/>
        <v>1744.1100000000001</v>
      </c>
      <c r="K144" s="20">
        <v>109.36</v>
      </c>
      <c r="L144" s="20">
        <v>40.76</v>
      </c>
      <c r="M144" s="20">
        <v>796.22</v>
      </c>
      <c r="N144" s="499">
        <f>SUM(K144:M144)</f>
        <v>946.34</v>
      </c>
      <c r="O144" s="181">
        <f t="shared" si="9"/>
        <v>2690.4500000000003</v>
      </c>
      <c r="P144" s="20">
        <v>2600</v>
      </c>
      <c r="Q144" s="20">
        <v>254245</v>
      </c>
      <c r="R144" s="432">
        <v>36</v>
      </c>
    </row>
    <row r="145" spans="1:18" x14ac:dyDescent="0.25">
      <c r="A145" s="17" t="s">
        <v>35</v>
      </c>
      <c r="B145" s="17"/>
      <c r="C145" s="17">
        <v>0</v>
      </c>
      <c r="D145" s="17">
        <v>163.1</v>
      </c>
      <c r="E145" s="17">
        <v>286.8</v>
      </c>
      <c r="F145" s="17">
        <v>47.7</v>
      </c>
      <c r="G145" s="48">
        <f t="shared" si="8"/>
        <v>334.5</v>
      </c>
      <c r="H145" s="543">
        <v>0</v>
      </c>
      <c r="I145" s="17">
        <v>13.73</v>
      </c>
      <c r="J145" s="497">
        <f t="shared" si="7"/>
        <v>511.33000000000004</v>
      </c>
      <c r="K145" s="17">
        <v>108.42</v>
      </c>
      <c r="L145" s="17">
        <v>0</v>
      </c>
      <c r="M145" s="20">
        <v>796.22</v>
      </c>
      <c r="N145" s="497">
        <f>SUM(K145:M145)</f>
        <v>904.64</v>
      </c>
      <c r="O145" s="26">
        <f t="shared" si="9"/>
        <v>1415.97</v>
      </c>
      <c r="P145" s="17">
        <v>3000</v>
      </c>
      <c r="Q145" s="17">
        <v>548661</v>
      </c>
      <c r="R145" s="434"/>
    </row>
    <row r="146" spans="1:18" ht="15.75" thickBot="1" x14ac:dyDescent="0.3">
      <c r="A146" s="199" t="s">
        <v>36</v>
      </c>
      <c r="B146" s="199"/>
      <c r="C146" s="199">
        <v>1201.2</v>
      </c>
      <c r="D146" s="199">
        <v>185.37</v>
      </c>
      <c r="E146" s="199">
        <v>363.66</v>
      </c>
      <c r="F146" s="199">
        <v>25.74</v>
      </c>
      <c r="G146" s="249">
        <f t="shared" si="8"/>
        <v>389.40000000000003</v>
      </c>
      <c r="H146" s="544">
        <v>0</v>
      </c>
      <c r="I146" s="199">
        <v>10.73</v>
      </c>
      <c r="J146" s="502">
        <f t="shared" si="7"/>
        <v>1786.7000000000003</v>
      </c>
      <c r="K146" s="199">
        <v>108.42</v>
      </c>
      <c r="L146" s="199">
        <v>96.53</v>
      </c>
      <c r="M146" s="20">
        <v>796.22</v>
      </c>
      <c r="N146" s="502">
        <f>SUM(K146:M146)</f>
        <v>1001.1700000000001</v>
      </c>
      <c r="O146" s="172">
        <f t="shared" si="9"/>
        <v>2787.8700000000003</v>
      </c>
      <c r="P146" s="199">
        <v>3000</v>
      </c>
      <c r="Q146" s="199">
        <v>44283</v>
      </c>
      <c r="R146" s="246"/>
    </row>
    <row r="147" spans="1:18" ht="15.75" thickBot="1" x14ac:dyDescent="0.3">
      <c r="A147" s="243"/>
      <c r="B147" s="241"/>
      <c r="C147" s="241"/>
      <c r="D147" s="241"/>
      <c r="E147" s="241"/>
      <c r="F147" s="241"/>
      <c r="G147" s="514"/>
      <c r="H147" s="515"/>
      <c r="I147" s="516"/>
      <c r="J147" s="517"/>
      <c r="K147" s="518"/>
      <c r="L147" s="515"/>
      <c r="M147" s="516"/>
      <c r="N147" s="552"/>
      <c r="O147" s="550"/>
      <c r="P147" s="237"/>
      <c r="Q147" s="177"/>
      <c r="R147" s="241"/>
    </row>
    <row r="148" spans="1:18" x14ac:dyDescent="0.25">
      <c r="A148" s="20" t="s">
        <v>34</v>
      </c>
      <c r="B148" s="20">
        <v>37</v>
      </c>
      <c r="C148" s="20">
        <v>842.8</v>
      </c>
      <c r="D148" s="20">
        <v>75.98</v>
      </c>
      <c r="E148" s="20">
        <v>864.74</v>
      </c>
      <c r="F148" s="20">
        <v>76.33</v>
      </c>
      <c r="G148" s="251">
        <f t="shared" si="8"/>
        <v>941.07</v>
      </c>
      <c r="H148" s="20">
        <v>780.78</v>
      </c>
      <c r="I148" s="20">
        <v>8.39</v>
      </c>
      <c r="J148" s="499">
        <f t="shared" si="7"/>
        <v>2649.02</v>
      </c>
      <c r="K148" s="20">
        <v>164.04</v>
      </c>
      <c r="L148" s="20">
        <v>28.6</v>
      </c>
      <c r="M148" s="20">
        <v>558.66</v>
      </c>
      <c r="N148" s="499">
        <f>SUM(K148:M148)</f>
        <v>751.3</v>
      </c>
      <c r="O148" s="181">
        <f t="shared" si="9"/>
        <v>3400.3199999999997</v>
      </c>
      <c r="P148" s="20">
        <v>4289</v>
      </c>
      <c r="Q148" s="20">
        <v>531103</v>
      </c>
      <c r="R148" s="432">
        <v>37</v>
      </c>
    </row>
    <row r="149" spans="1:18" x14ac:dyDescent="0.25">
      <c r="A149" s="17" t="s">
        <v>35</v>
      </c>
      <c r="B149" s="17"/>
      <c r="C149" s="17">
        <v>0</v>
      </c>
      <c r="D149" s="17">
        <v>210.71</v>
      </c>
      <c r="E149" s="17">
        <v>275.26</v>
      </c>
      <c r="F149" s="17">
        <v>33.47</v>
      </c>
      <c r="G149" s="48">
        <f t="shared" si="8"/>
        <v>308.73</v>
      </c>
      <c r="H149" s="20">
        <v>780.78</v>
      </c>
      <c r="I149" s="17">
        <v>9.6300000000000008</v>
      </c>
      <c r="J149" s="497">
        <f t="shared" ref="J149:J208" si="10">C149+D149+G149+H149+I149</f>
        <v>1309.8500000000001</v>
      </c>
      <c r="K149" s="17">
        <v>162.63</v>
      </c>
      <c r="L149" s="17">
        <v>0</v>
      </c>
      <c r="M149" s="20">
        <v>558.66</v>
      </c>
      <c r="N149" s="497">
        <f>SUM(K149:M149)</f>
        <v>721.29</v>
      </c>
      <c r="O149" s="26">
        <f t="shared" si="9"/>
        <v>2031.14</v>
      </c>
      <c r="P149" s="17">
        <v>0</v>
      </c>
      <c r="Q149" s="17"/>
      <c r="R149" s="434"/>
    </row>
    <row r="150" spans="1:18" ht="15.75" thickBot="1" x14ac:dyDescent="0.3">
      <c r="A150" s="199" t="s">
        <v>36</v>
      </c>
      <c r="B150" s="199"/>
      <c r="C150" s="199">
        <v>842.8</v>
      </c>
      <c r="D150" s="199">
        <v>237.28</v>
      </c>
      <c r="E150" s="199">
        <v>362.56</v>
      </c>
      <c r="F150" s="199">
        <v>18.059999999999999</v>
      </c>
      <c r="G150" s="249">
        <f t="shared" si="8"/>
        <v>380.62</v>
      </c>
      <c r="H150" s="20">
        <v>780.78</v>
      </c>
      <c r="I150" s="199">
        <v>7.53</v>
      </c>
      <c r="J150" s="502">
        <f t="shared" si="10"/>
        <v>2249.0099999999998</v>
      </c>
      <c r="K150" s="199">
        <v>162.63</v>
      </c>
      <c r="L150" s="199">
        <v>67.73</v>
      </c>
      <c r="M150" s="20">
        <v>558.66</v>
      </c>
      <c r="N150" s="502">
        <f>SUM(K150:M150)</f>
        <v>789.02</v>
      </c>
      <c r="O150" s="172">
        <f t="shared" si="9"/>
        <v>3038.0299999999997</v>
      </c>
      <c r="P150" s="199">
        <v>0</v>
      </c>
      <c r="Q150" s="199"/>
      <c r="R150" s="246"/>
    </row>
    <row r="151" spans="1:18" ht="15.75" thickBot="1" x14ac:dyDescent="0.3">
      <c r="A151" s="243"/>
      <c r="B151" s="241"/>
      <c r="C151" s="241"/>
      <c r="D151" s="241"/>
      <c r="E151" s="241"/>
      <c r="F151" s="241"/>
      <c r="G151" s="514"/>
      <c r="H151" s="515"/>
      <c r="I151" s="516"/>
      <c r="J151" s="517"/>
      <c r="K151" s="518"/>
      <c r="L151" s="515"/>
      <c r="M151" s="516"/>
      <c r="N151" s="552"/>
      <c r="O151" s="550"/>
      <c r="P151" s="237"/>
      <c r="Q151" s="177"/>
      <c r="R151" s="241"/>
    </row>
    <row r="152" spans="1:18" x14ac:dyDescent="0.25">
      <c r="A152" s="20" t="s">
        <v>34</v>
      </c>
      <c r="B152" s="20">
        <v>38</v>
      </c>
      <c r="C152" s="20">
        <v>1274</v>
      </c>
      <c r="D152" s="20">
        <v>259.02999999999997</v>
      </c>
      <c r="E152" s="20">
        <v>462.66</v>
      </c>
      <c r="F152" s="20">
        <v>115.39</v>
      </c>
      <c r="G152" s="251">
        <f t="shared" si="8"/>
        <v>578.05000000000007</v>
      </c>
      <c r="H152" s="542">
        <v>0</v>
      </c>
      <c r="I152" s="20">
        <v>12.68</v>
      </c>
      <c r="J152" s="499">
        <f t="shared" si="10"/>
        <v>2123.7599999999998</v>
      </c>
      <c r="K152" s="20">
        <v>164.04</v>
      </c>
      <c r="L152" s="20">
        <v>43.23</v>
      </c>
      <c r="M152" s="20">
        <v>844.48</v>
      </c>
      <c r="N152" s="499">
        <f>SUM(K152:M152)</f>
        <v>1051.75</v>
      </c>
      <c r="O152" s="181">
        <f t="shared" si="9"/>
        <v>3175.5099999999998</v>
      </c>
      <c r="P152" s="20">
        <v>3900</v>
      </c>
      <c r="Q152" s="20">
        <v>433518</v>
      </c>
      <c r="R152" s="432">
        <v>38</v>
      </c>
    </row>
    <row r="153" spans="1:18" x14ac:dyDescent="0.25">
      <c r="A153" s="17" t="s">
        <v>35</v>
      </c>
      <c r="B153" s="17"/>
      <c r="C153" s="17">
        <v>0</v>
      </c>
      <c r="D153" s="17">
        <v>326.25</v>
      </c>
      <c r="E153" s="17">
        <v>483.49</v>
      </c>
      <c r="F153" s="17">
        <v>50.6</v>
      </c>
      <c r="G153" s="48">
        <f t="shared" si="8"/>
        <v>534.09</v>
      </c>
      <c r="H153" s="543">
        <v>0</v>
      </c>
      <c r="I153" s="17">
        <v>14.56</v>
      </c>
      <c r="J153" s="497">
        <f t="shared" si="10"/>
        <v>874.9</v>
      </c>
      <c r="K153" s="17">
        <v>162.63</v>
      </c>
      <c r="L153" s="17">
        <v>0</v>
      </c>
      <c r="M153" s="20">
        <v>844.48</v>
      </c>
      <c r="N153" s="497">
        <f>SUM(K153:M153)</f>
        <v>1007.11</v>
      </c>
      <c r="O153" s="26">
        <f t="shared" si="9"/>
        <v>1882.01</v>
      </c>
      <c r="P153" s="17">
        <v>3500</v>
      </c>
      <c r="Q153" s="17">
        <v>170666</v>
      </c>
      <c r="R153" s="434"/>
    </row>
    <row r="154" spans="1:18" ht="15.75" thickBot="1" x14ac:dyDescent="0.3">
      <c r="A154" s="247" t="s">
        <v>36</v>
      </c>
      <c r="B154" s="247"/>
      <c r="C154" s="247">
        <v>1274</v>
      </c>
      <c r="D154" s="247">
        <v>398.87</v>
      </c>
      <c r="E154" s="247">
        <v>594.62</v>
      </c>
      <c r="F154" s="247">
        <v>27.3</v>
      </c>
      <c r="G154" s="249">
        <f t="shared" si="8"/>
        <v>621.91999999999996</v>
      </c>
      <c r="H154" s="545">
        <v>0</v>
      </c>
      <c r="I154" s="247">
        <v>11.38</v>
      </c>
      <c r="J154" s="502">
        <f t="shared" si="10"/>
        <v>2306.17</v>
      </c>
      <c r="K154" s="247">
        <v>162.63</v>
      </c>
      <c r="L154" s="247">
        <v>102.38</v>
      </c>
      <c r="M154" s="20">
        <v>844.48</v>
      </c>
      <c r="N154" s="502">
        <f>SUM(K154:M154)</f>
        <v>1109.49</v>
      </c>
      <c r="O154" s="172">
        <f t="shared" si="9"/>
        <v>3415.66</v>
      </c>
      <c r="P154" s="199">
        <v>3950</v>
      </c>
      <c r="Q154" s="199">
        <v>197251</v>
      </c>
      <c r="R154" s="246"/>
    </row>
    <row r="155" spans="1:18" ht="15.75" thickBot="1" x14ac:dyDescent="0.3">
      <c r="A155" s="243"/>
      <c r="B155" s="241"/>
      <c r="C155" s="241"/>
      <c r="D155" s="241"/>
      <c r="E155" s="241"/>
      <c r="F155" s="241"/>
      <c r="G155" s="514"/>
      <c r="H155" s="515"/>
      <c r="I155" s="516"/>
      <c r="J155" s="517"/>
      <c r="K155" s="518"/>
      <c r="L155" s="515"/>
      <c r="M155" s="516"/>
      <c r="N155" s="552"/>
      <c r="O155" s="550"/>
      <c r="P155" s="237"/>
      <c r="Q155" s="177"/>
      <c r="R155" s="241"/>
    </row>
    <row r="156" spans="1:18" x14ac:dyDescent="0.25">
      <c r="A156" s="20" t="s">
        <v>34</v>
      </c>
      <c r="B156" s="20">
        <v>39</v>
      </c>
      <c r="C156" s="20">
        <v>1262.8</v>
      </c>
      <c r="D156" s="20">
        <v>269.29000000000002</v>
      </c>
      <c r="E156" s="20">
        <v>450.8</v>
      </c>
      <c r="F156" s="20">
        <v>114.37</v>
      </c>
      <c r="G156" s="251">
        <f t="shared" si="8"/>
        <v>565.17000000000007</v>
      </c>
      <c r="H156" s="542">
        <v>0</v>
      </c>
      <c r="I156" s="20">
        <v>12.57</v>
      </c>
      <c r="J156" s="499">
        <f t="shared" si="10"/>
        <v>2109.8300000000004</v>
      </c>
      <c r="K156" s="20">
        <v>164.04</v>
      </c>
      <c r="L156" s="20">
        <v>42.85</v>
      </c>
      <c r="M156" s="20">
        <v>837.06</v>
      </c>
      <c r="N156" s="499">
        <f>SUM(K156:M156)</f>
        <v>1043.9499999999998</v>
      </c>
      <c r="O156" s="181">
        <f t="shared" si="9"/>
        <v>3153.78</v>
      </c>
      <c r="P156" s="20">
        <v>5500</v>
      </c>
      <c r="Q156" s="20">
        <v>811043</v>
      </c>
      <c r="R156" s="432">
        <v>39</v>
      </c>
    </row>
    <row r="157" spans="1:18" x14ac:dyDescent="0.25">
      <c r="A157" s="17" t="s">
        <v>35</v>
      </c>
      <c r="B157" s="17"/>
      <c r="C157" s="17">
        <v>0</v>
      </c>
      <c r="D157" s="17">
        <v>169.01</v>
      </c>
      <c r="E157" s="17">
        <v>298.18</v>
      </c>
      <c r="F157" s="17">
        <v>50.15</v>
      </c>
      <c r="G157" s="48">
        <f t="shared" si="8"/>
        <v>348.33</v>
      </c>
      <c r="H157" s="543">
        <v>0</v>
      </c>
      <c r="I157" s="17">
        <v>14.43</v>
      </c>
      <c r="J157" s="497">
        <f t="shared" si="10"/>
        <v>531.76999999999987</v>
      </c>
      <c r="K157" s="17">
        <v>162.63</v>
      </c>
      <c r="L157" s="17">
        <v>0</v>
      </c>
      <c r="M157" s="20">
        <v>837.06</v>
      </c>
      <c r="N157" s="497">
        <f>SUM(K157:M157)</f>
        <v>999.68999999999994</v>
      </c>
      <c r="O157" s="26">
        <f t="shared" si="9"/>
        <v>1531.4599999999998</v>
      </c>
      <c r="P157" s="17">
        <v>0</v>
      </c>
      <c r="Q157" s="17"/>
      <c r="R157" s="434"/>
    </row>
    <row r="158" spans="1:18" ht="15.75" thickBot="1" x14ac:dyDescent="0.3">
      <c r="A158" s="247" t="s">
        <v>36</v>
      </c>
      <c r="B158" s="247"/>
      <c r="C158" s="247">
        <v>1262.8</v>
      </c>
      <c r="D158" s="247">
        <v>443.41</v>
      </c>
      <c r="E158" s="247">
        <v>547.71</v>
      </c>
      <c r="F158" s="247">
        <v>27.06</v>
      </c>
      <c r="G158" s="249">
        <f t="shared" si="8"/>
        <v>574.77</v>
      </c>
      <c r="H158" s="545">
        <v>0</v>
      </c>
      <c r="I158" s="247">
        <v>11.28</v>
      </c>
      <c r="J158" s="502">
        <f t="shared" si="10"/>
        <v>2292.2600000000002</v>
      </c>
      <c r="K158" s="247">
        <v>162.63</v>
      </c>
      <c r="L158" s="247">
        <v>101.48</v>
      </c>
      <c r="M158" s="20">
        <v>837.06</v>
      </c>
      <c r="N158" s="502">
        <f>SUM(K158:M158)</f>
        <v>1101.17</v>
      </c>
      <c r="O158" s="172">
        <f t="shared" si="9"/>
        <v>3393.4300000000003</v>
      </c>
      <c r="P158" s="199">
        <v>4200</v>
      </c>
      <c r="Q158" s="199">
        <v>16998</v>
      </c>
      <c r="R158" s="246"/>
    </row>
    <row r="159" spans="1:18" ht="15.75" thickBot="1" x14ac:dyDescent="0.3">
      <c r="A159" s="243"/>
      <c r="B159" s="241"/>
      <c r="C159" s="241"/>
      <c r="D159" s="241"/>
      <c r="E159" s="241"/>
      <c r="F159" s="241"/>
      <c r="G159" s="514"/>
      <c r="H159" s="515"/>
      <c r="I159" s="516"/>
      <c r="J159" s="517"/>
      <c r="K159" s="518"/>
      <c r="L159" s="515"/>
      <c r="M159" s="516"/>
      <c r="N159" s="552"/>
      <c r="O159" s="550"/>
      <c r="P159" s="237"/>
      <c r="Q159" s="177"/>
      <c r="R159" s="241"/>
    </row>
    <row r="160" spans="1:18" x14ac:dyDescent="0.25">
      <c r="A160" s="20" t="s">
        <v>34</v>
      </c>
      <c r="B160" s="20">
        <v>40</v>
      </c>
      <c r="C160" s="20">
        <v>845.6</v>
      </c>
      <c r="D160" s="20">
        <v>130.5</v>
      </c>
      <c r="E160" s="20">
        <v>178.43</v>
      </c>
      <c r="F160" s="20">
        <v>76.59</v>
      </c>
      <c r="G160" s="251">
        <f t="shared" si="8"/>
        <v>255.02</v>
      </c>
      <c r="H160" s="20">
        <v>260.26</v>
      </c>
      <c r="I160" s="20">
        <v>8.42</v>
      </c>
      <c r="J160" s="499">
        <f t="shared" si="10"/>
        <v>1499.8000000000002</v>
      </c>
      <c r="K160" s="20">
        <v>54.68</v>
      </c>
      <c r="L160" s="20">
        <v>28.69</v>
      </c>
      <c r="M160" s="20">
        <v>560.51</v>
      </c>
      <c r="N160" s="499">
        <f>SUM(K160:M160)</f>
        <v>643.88</v>
      </c>
      <c r="O160" s="181">
        <f t="shared" si="9"/>
        <v>2143.6800000000003</v>
      </c>
      <c r="P160" s="20">
        <v>2700</v>
      </c>
      <c r="Q160" s="20">
        <v>344942</v>
      </c>
      <c r="R160" s="432">
        <v>40</v>
      </c>
    </row>
    <row r="161" spans="1:18" x14ac:dyDescent="0.25">
      <c r="A161" s="17" t="s">
        <v>35</v>
      </c>
      <c r="B161" s="17"/>
      <c r="C161" s="17">
        <v>0</v>
      </c>
      <c r="D161" s="17">
        <v>14.5</v>
      </c>
      <c r="E161" s="17">
        <v>60.66</v>
      </c>
      <c r="F161" s="17">
        <v>33.58</v>
      </c>
      <c r="G161" s="48">
        <f t="shared" si="8"/>
        <v>94.24</v>
      </c>
      <c r="H161" s="17">
        <v>260.26</v>
      </c>
      <c r="I161" s="17">
        <v>9.66</v>
      </c>
      <c r="J161" s="497">
        <f t="shared" si="10"/>
        <v>378.66</v>
      </c>
      <c r="K161" s="17">
        <v>54.21</v>
      </c>
      <c r="L161" s="17">
        <v>0</v>
      </c>
      <c r="M161" s="20">
        <v>560.51</v>
      </c>
      <c r="N161" s="497">
        <f>SUM(K161:M161)</f>
        <v>614.72</v>
      </c>
      <c r="O161" s="26">
        <f t="shared" si="9"/>
        <v>993.38000000000011</v>
      </c>
      <c r="P161" s="17">
        <v>2200</v>
      </c>
      <c r="Q161" s="17">
        <v>41272</v>
      </c>
      <c r="R161" s="434"/>
    </row>
    <row r="162" spans="1:18" ht="15.75" thickBot="1" x14ac:dyDescent="0.3">
      <c r="A162" s="199" t="s">
        <v>36</v>
      </c>
      <c r="B162" s="199"/>
      <c r="C162" s="199">
        <v>845.6</v>
      </c>
      <c r="D162" s="199">
        <v>189.08</v>
      </c>
      <c r="E162" s="199">
        <v>321.58999999999997</v>
      </c>
      <c r="F162" s="199">
        <v>18.12</v>
      </c>
      <c r="G162" s="249">
        <f t="shared" si="8"/>
        <v>339.71</v>
      </c>
      <c r="H162" s="199">
        <v>260.26</v>
      </c>
      <c r="I162" s="199">
        <v>7.55</v>
      </c>
      <c r="J162" s="502">
        <f t="shared" si="10"/>
        <v>1642.2</v>
      </c>
      <c r="K162" s="199">
        <v>54.21</v>
      </c>
      <c r="L162" s="199">
        <v>67.95</v>
      </c>
      <c r="M162" s="20">
        <v>560.51</v>
      </c>
      <c r="N162" s="502">
        <f>SUM(K162:M162)</f>
        <v>682.67</v>
      </c>
      <c r="O162" s="172">
        <f t="shared" si="9"/>
        <v>2324.87</v>
      </c>
      <c r="P162" s="199">
        <v>1000</v>
      </c>
      <c r="Q162" s="199">
        <v>82773</v>
      </c>
      <c r="R162" s="246"/>
    </row>
    <row r="163" spans="1:18" ht="15.75" thickBot="1" x14ac:dyDescent="0.3">
      <c r="A163" s="243"/>
      <c r="B163" s="241"/>
      <c r="C163" s="241"/>
      <c r="D163" s="241"/>
      <c r="E163" s="241"/>
      <c r="F163" s="241"/>
      <c r="G163" s="514"/>
      <c r="H163" s="515"/>
      <c r="I163" s="516"/>
      <c r="J163" s="517"/>
      <c r="K163" s="518"/>
      <c r="L163" s="515"/>
      <c r="M163" s="516"/>
      <c r="N163" s="552"/>
      <c r="O163" s="550"/>
      <c r="P163" s="237"/>
      <c r="Q163" s="177"/>
      <c r="R163" s="241"/>
    </row>
    <row r="164" spans="1:18" x14ac:dyDescent="0.25">
      <c r="A164" s="20" t="s">
        <v>34</v>
      </c>
      <c r="B164" s="20">
        <v>41</v>
      </c>
      <c r="C164" s="20">
        <v>1265.5999999999999</v>
      </c>
      <c r="D164" s="20">
        <v>261.45999999999998</v>
      </c>
      <c r="E164" s="20">
        <v>493.49</v>
      </c>
      <c r="F164" s="20">
        <v>114.63</v>
      </c>
      <c r="G164" s="251">
        <f t="shared" si="8"/>
        <v>608.12</v>
      </c>
      <c r="H164" s="20">
        <v>151.66999999999999</v>
      </c>
      <c r="I164" s="20">
        <v>12.6</v>
      </c>
      <c r="J164" s="499">
        <f t="shared" si="10"/>
        <v>2299.4499999999998</v>
      </c>
      <c r="K164" s="20">
        <v>54.68</v>
      </c>
      <c r="L164" s="20">
        <v>42.94</v>
      </c>
      <c r="M164" s="20">
        <v>838.91</v>
      </c>
      <c r="N164" s="499">
        <f>SUM(K164:M164)</f>
        <v>936.53</v>
      </c>
      <c r="O164" s="181">
        <f t="shared" si="9"/>
        <v>3235.9799999999996</v>
      </c>
      <c r="P164" s="20">
        <v>2883</v>
      </c>
      <c r="Q164" s="20">
        <v>213935</v>
      </c>
      <c r="R164" s="432">
        <v>41</v>
      </c>
    </row>
    <row r="165" spans="1:18" x14ac:dyDescent="0.25">
      <c r="A165" s="17" t="s">
        <v>35</v>
      </c>
      <c r="B165" s="17"/>
      <c r="C165" s="17">
        <v>0</v>
      </c>
      <c r="D165" s="17">
        <v>214.83</v>
      </c>
      <c r="E165" s="17">
        <v>380.38</v>
      </c>
      <c r="F165" s="17">
        <v>50.26</v>
      </c>
      <c r="G165" s="48">
        <f t="shared" si="8"/>
        <v>430.64</v>
      </c>
      <c r="H165" s="17">
        <v>98.9</v>
      </c>
      <c r="I165" s="17">
        <v>14.46</v>
      </c>
      <c r="J165" s="497">
        <f t="shared" si="10"/>
        <v>758.83</v>
      </c>
      <c r="K165" s="17">
        <v>54.21</v>
      </c>
      <c r="L165" s="17">
        <v>0</v>
      </c>
      <c r="M165" s="20">
        <v>838.91</v>
      </c>
      <c r="N165" s="497">
        <f>SUM(K165:M165)</f>
        <v>893.12</v>
      </c>
      <c r="O165" s="26">
        <f t="shared" si="9"/>
        <v>1651.95</v>
      </c>
      <c r="P165" s="17">
        <v>0</v>
      </c>
      <c r="Q165" s="17"/>
      <c r="R165" s="434"/>
    </row>
    <row r="166" spans="1:18" ht="15.75" thickBot="1" x14ac:dyDescent="0.3">
      <c r="A166" s="199" t="s">
        <v>36</v>
      </c>
      <c r="B166" s="199"/>
      <c r="C166" s="199">
        <v>1265.5999999999999</v>
      </c>
      <c r="D166" s="199">
        <v>233.91</v>
      </c>
      <c r="E166" s="199">
        <v>403.85</v>
      </c>
      <c r="F166" s="199">
        <v>27.12</v>
      </c>
      <c r="G166" s="249">
        <f t="shared" si="8"/>
        <v>430.97</v>
      </c>
      <c r="H166" s="199">
        <v>76.709999999999994</v>
      </c>
      <c r="I166" s="199">
        <v>11.3</v>
      </c>
      <c r="J166" s="502">
        <f t="shared" si="10"/>
        <v>2018.49</v>
      </c>
      <c r="K166" s="199">
        <v>54.21</v>
      </c>
      <c r="L166" s="199">
        <v>101.7</v>
      </c>
      <c r="M166" s="240">
        <v>838.91</v>
      </c>
      <c r="N166" s="502">
        <f>SUM(K166:M166)</f>
        <v>994.81999999999994</v>
      </c>
      <c r="O166" s="172">
        <f t="shared" si="9"/>
        <v>3013.31</v>
      </c>
      <c r="P166" s="199">
        <v>4982</v>
      </c>
      <c r="Q166" s="199">
        <v>301744</v>
      </c>
      <c r="R166" s="246"/>
    </row>
    <row r="167" spans="1:18" ht="15.75" thickBot="1" x14ac:dyDescent="0.3">
      <c r="A167" s="228"/>
      <c r="B167" s="237"/>
      <c r="C167" s="241"/>
      <c r="D167" s="241"/>
      <c r="E167" s="241"/>
      <c r="F167" s="241"/>
      <c r="G167" s="514"/>
      <c r="H167" s="515"/>
      <c r="I167" s="516"/>
      <c r="J167" s="517"/>
      <c r="K167" s="518"/>
      <c r="L167" s="516"/>
      <c r="M167" s="522"/>
      <c r="N167" s="549"/>
      <c r="O167" s="550"/>
      <c r="P167" s="237"/>
      <c r="Q167" s="177"/>
      <c r="R167" s="241"/>
    </row>
    <row r="168" spans="1:18" x14ac:dyDescent="0.25">
      <c r="A168" s="20" t="s">
        <v>34</v>
      </c>
      <c r="B168" s="20">
        <v>42</v>
      </c>
      <c r="C168" s="20">
        <v>1262.8</v>
      </c>
      <c r="D168" s="20">
        <v>100.92</v>
      </c>
      <c r="E168" s="20">
        <v>178.79</v>
      </c>
      <c r="F168" s="20">
        <v>114.37</v>
      </c>
      <c r="G168" s="251">
        <f t="shared" si="8"/>
        <v>293.15999999999997</v>
      </c>
      <c r="H168" s="20">
        <v>260.26</v>
      </c>
      <c r="I168" s="20">
        <v>12.57</v>
      </c>
      <c r="J168" s="499">
        <f t="shared" si="10"/>
        <v>1929.71</v>
      </c>
      <c r="K168" s="20">
        <v>54.68</v>
      </c>
      <c r="L168" s="20">
        <v>42.85</v>
      </c>
      <c r="M168" s="20">
        <v>837.06</v>
      </c>
      <c r="N168" s="499">
        <f>SUM(K168:M168)</f>
        <v>934.58999999999992</v>
      </c>
      <c r="O168" s="181">
        <f t="shared" si="9"/>
        <v>2864.3</v>
      </c>
      <c r="P168" s="20">
        <v>3900</v>
      </c>
      <c r="Q168" s="20" t="s">
        <v>204</v>
      </c>
      <c r="R168" s="432">
        <v>42</v>
      </c>
    </row>
    <row r="169" spans="1:18" x14ac:dyDescent="0.25">
      <c r="A169" s="17" t="s">
        <v>35</v>
      </c>
      <c r="B169" s="17"/>
      <c r="C169" s="17">
        <v>0</v>
      </c>
      <c r="D169" s="17">
        <v>107.24</v>
      </c>
      <c r="E169" s="17">
        <v>164.88</v>
      </c>
      <c r="F169" s="17">
        <v>50.15</v>
      </c>
      <c r="G169" s="48">
        <f t="shared" si="8"/>
        <v>215.03</v>
      </c>
      <c r="H169" s="17">
        <v>260.26</v>
      </c>
      <c r="I169" s="17">
        <v>14.43</v>
      </c>
      <c r="J169" s="497">
        <f t="shared" si="10"/>
        <v>596.95999999999992</v>
      </c>
      <c r="K169" s="17">
        <v>54.21</v>
      </c>
      <c r="L169" s="17">
        <v>0</v>
      </c>
      <c r="M169" s="20">
        <v>837.06</v>
      </c>
      <c r="N169" s="497">
        <f>SUM(K169:M169)</f>
        <v>891.27</v>
      </c>
      <c r="O169" s="26">
        <f t="shared" si="9"/>
        <v>1488.23</v>
      </c>
      <c r="P169" s="17">
        <v>1100</v>
      </c>
      <c r="Q169" s="17">
        <v>372549</v>
      </c>
      <c r="R169" s="434"/>
    </row>
    <row r="170" spans="1:18" ht="15.75" thickBot="1" x14ac:dyDescent="0.3">
      <c r="A170" s="199" t="s">
        <v>36</v>
      </c>
      <c r="B170" s="199"/>
      <c r="C170" s="199">
        <v>1262.8</v>
      </c>
      <c r="D170" s="199">
        <v>73.25</v>
      </c>
      <c r="E170" s="199">
        <v>118.52</v>
      </c>
      <c r="F170" s="199">
        <v>27.06</v>
      </c>
      <c r="G170" s="249">
        <f t="shared" si="8"/>
        <v>145.57999999999998</v>
      </c>
      <c r="H170" s="199">
        <v>260.26</v>
      </c>
      <c r="I170" s="199">
        <v>11.28</v>
      </c>
      <c r="J170" s="502">
        <f t="shared" si="10"/>
        <v>1753.1699999999998</v>
      </c>
      <c r="K170" s="199">
        <v>54.21</v>
      </c>
      <c r="L170" s="199">
        <v>101.48</v>
      </c>
      <c r="M170" s="240">
        <v>837.06</v>
      </c>
      <c r="N170" s="502">
        <f>SUM(K170:M170)</f>
        <v>992.75</v>
      </c>
      <c r="O170" s="172">
        <f t="shared" si="9"/>
        <v>2745.92</v>
      </c>
      <c r="P170" s="199">
        <v>3700</v>
      </c>
      <c r="Q170" s="199" t="s">
        <v>205</v>
      </c>
      <c r="R170" s="246"/>
    </row>
    <row r="171" spans="1:18" ht="15.75" thickBot="1" x14ac:dyDescent="0.3">
      <c r="A171" s="228"/>
      <c r="B171" s="237"/>
      <c r="C171" s="241"/>
      <c r="D171" s="241"/>
      <c r="E171" s="241"/>
      <c r="F171" s="241"/>
      <c r="G171" s="514"/>
      <c r="H171" s="515"/>
      <c r="I171" s="516"/>
      <c r="J171" s="517"/>
      <c r="K171" s="518"/>
      <c r="L171" s="516"/>
      <c r="M171" s="522"/>
      <c r="N171" s="549"/>
      <c r="O171" s="550"/>
      <c r="P171" s="237"/>
      <c r="Q171" s="177"/>
      <c r="R171" s="241"/>
    </row>
    <row r="172" spans="1:18" x14ac:dyDescent="0.25">
      <c r="A172" s="20" t="s">
        <v>34</v>
      </c>
      <c r="B172" s="20">
        <v>43</v>
      </c>
      <c r="C172" s="20">
        <v>840</v>
      </c>
      <c r="D172" s="20">
        <v>18.559999999999999</v>
      </c>
      <c r="E172" s="20">
        <v>57.34</v>
      </c>
      <c r="F172" s="20">
        <v>76.08</v>
      </c>
      <c r="G172" s="251">
        <f t="shared" si="8"/>
        <v>133.42000000000002</v>
      </c>
      <c r="H172" s="20">
        <v>260.26</v>
      </c>
      <c r="I172" s="20">
        <v>8.36</v>
      </c>
      <c r="J172" s="499">
        <f t="shared" si="10"/>
        <v>1260.5999999999999</v>
      </c>
      <c r="K172" s="20">
        <v>54.68</v>
      </c>
      <c r="L172" s="20">
        <v>28.5</v>
      </c>
      <c r="M172" s="20">
        <v>556.79999999999995</v>
      </c>
      <c r="N172" s="499">
        <f>SUM(K172:M172)</f>
        <v>639.98</v>
      </c>
      <c r="O172" s="181">
        <f t="shared" si="9"/>
        <v>1900.58</v>
      </c>
      <c r="P172" s="20">
        <v>1900</v>
      </c>
      <c r="Q172" s="20">
        <v>343579</v>
      </c>
      <c r="R172" s="432">
        <v>43</v>
      </c>
    </row>
    <row r="173" spans="1:18" x14ac:dyDescent="0.25">
      <c r="A173" s="17" t="s">
        <v>35</v>
      </c>
      <c r="B173" s="17"/>
      <c r="C173" s="17">
        <v>0</v>
      </c>
      <c r="D173" s="17">
        <v>22.04</v>
      </c>
      <c r="E173" s="17">
        <v>59.99</v>
      </c>
      <c r="F173" s="17">
        <v>33.36</v>
      </c>
      <c r="G173" s="48">
        <f t="shared" si="8"/>
        <v>93.35</v>
      </c>
      <c r="H173" s="17">
        <v>260.26</v>
      </c>
      <c r="I173" s="17">
        <v>9.6</v>
      </c>
      <c r="J173" s="497">
        <f t="shared" si="10"/>
        <v>385.25</v>
      </c>
      <c r="K173" s="17">
        <v>54.21</v>
      </c>
      <c r="L173" s="17">
        <v>0</v>
      </c>
      <c r="M173" s="20">
        <v>556.79999999999995</v>
      </c>
      <c r="N173" s="497">
        <f>SUM(K173:M173)</f>
        <v>611.01</v>
      </c>
      <c r="O173" s="26">
        <f t="shared" si="9"/>
        <v>996.26</v>
      </c>
      <c r="P173" s="17">
        <v>1900</v>
      </c>
      <c r="Q173" s="17">
        <v>189661</v>
      </c>
      <c r="R173" s="434"/>
    </row>
    <row r="174" spans="1:18" ht="15.75" thickBot="1" x14ac:dyDescent="0.3">
      <c r="A174" s="199" t="s">
        <v>36</v>
      </c>
      <c r="B174" s="199"/>
      <c r="C174" s="199">
        <v>840</v>
      </c>
      <c r="D174" s="199">
        <v>16.18</v>
      </c>
      <c r="E174" s="199">
        <v>54.34</v>
      </c>
      <c r="F174" s="199">
        <v>18</v>
      </c>
      <c r="G174" s="249">
        <f t="shared" si="8"/>
        <v>72.34</v>
      </c>
      <c r="H174" s="199">
        <v>260.26</v>
      </c>
      <c r="I174" s="199">
        <v>7.5</v>
      </c>
      <c r="J174" s="502">
        <f t="shared" si="10"/>
        <v>1196.28</v>
      </c>
      <c r="K174" s="199">
        <v>54.21</v>
      </c>
      <c r="L174" s="199">
        <v>67.5</v>
      </c>
      <c r="M174" s="240">
        <v>556.79999999999995</v>
      </c>
      <c r="N174" s="502">
        <f>SUM(K174:M174)</f>
        <v>678.51</v>
      </c>
      <c r="O174" s="172">
        <f t="shared" si="9"/>
        <v>1874.79</v>
      </c>
      <c r="P174" s="199">
        <v>1000</v>
      </c>
      <c r="Q174" s="199">
        <v>80768</v>
      </c>
      <c r="R174" s="246"/>
    </row>
    <row r="175" spans="1:18" ht="15.75" thickBot="1" x14ac:dyDescent="0.3">
      <c r="A175" s="228"/>
      <c r="B175" s="237"/>
      <c r="C175" s="241"/>
      <c r="D175" s="241"/>
      <c r="E175" s="241"/>
      <c r="F175" s="241"/>
      <c r="G175" s="514"/>
      <c r="H175" s="515"/>
      <c r="I175" s="516"/>
      <c r="J175" s="517"/>
      <c r="K175" s="518"/>
      <c r="L175" s="516"/>
      <c r="M175" s="522"/>
      <c r="N175" s="549"/>
      <c r="O175" s="550"/>
      <c r="P175" s="237"/>
      <c r="Q175" s="177"/>
      <c r="R175" s="241"/>
    </row>
    <row r="176" spans="1:18" x14ac:dyDescent="0.25">
      <c r="A176" s="20" t="s">
        <v>34</v>
      </c>
      <c r="B176" s="20">
        <v>44</v>
      </c>
      <c r="C176" s="20">
        <v>1293.5999999999999</v>
      </c>
      <c r="D176" s="20">
        <v>419.69</v>
      </c>
      <c r="E176" s="20">
        <v>620.03</v>
      </c>
      <c r="F176" s="20">
        <v>117.16</v>
      </c>
      <c r="G176" s="251">
        <f t="shared" si="8"/>
        <v>737.18999999999994</v>
      </c>
      <c r="H176" s="20">
        <v>243.33</v>
      </c>
      <c r="I176" s="20">
        <v>12.88</v>
      </c>
      <c r="J176" s="499">
        <f t="shared" si="10"/>
        <v>2706.69</v>
      </c>
      <c r="K176" s="20">
        <v>218.72</v>
      </c>
      <c r="L176" s="20">
        <v>43.89</v>
      </c>
      <c r="M176" s="20">
        <v>857.47</v>
      </c>
      <c r="N176" s="499">
        <f>SUM(K176:M176)</f>
        <v>1120.08</v>
      </c>
      <c r="O176" s="181">
        <f t="shared" si="9"/>
        <v>3826.77</v>
      </c>
      <c r="P176" s="20">
        <v>4100</v>
      </c>
      <c r="Q176" s="20">
        <v>345247</v>
      </c>
      <c r="R176" s="432">
        <v>44</v>
      </c>
    </row>
    <row r="177" spans="1:18" x14ac:dyDescent="0.25">
      <c r="A177" s="17" t="s">
        <v>35</v>
      </c>
      <c r="B177" s="17"/>
      <c r="C177" s="17">
        <v>0</v>
      </c>
      <c r="D177" s="17">
        <v>726.86</v>
      </c>
      <c r="E177" s="17">
        <v>1021.67</v>
      </c>
      <c r="F177" s="17">
        <v>51.37</v>
      </c>
      <c r="G177" s="48">
        <f t="shared" si="8"/>
        <v>1073.04</v>
      </c>
      <c r="H177" s="17">
        <v>443.4</v>
      </c>
      <c r="I177" s="17">
        <v>14.78</v>
      </c>
      <c r="J177" s="497">
        <f t="shared" si="10"/>
        <v>2258.0800000000004</v>
      </c>
      <c r="K177" s="17">
        <v>216.84</v>
      </c>
      <c r="L177" s="17">
        <v>0</v>
      </c>
      <c r="M177" s="20">
        <v>857.47</v>
      </c>
      <c r="N177" s="497">
        <f>SUM(K177:M177)</f>
        <v>1074.31</v>
      </c>
      <c r="O177" s="26">
        <f t="shared" si="9"/>
        <v>3332.3900000000003</v>
      </c>
      <c r="P177" s="17">
        <v>3800</v>
      </c>
      <c r="Q177" s="17">
        <v>360252</v>
      </c>
      <c r="R177" s="434"/>
    </row>
    <row r="178" spans="1:18" ht="15.75" thickBot="1" x14ac:dyDescent="0.3">
      <c r="A178" s="199" t="s">
        <v>36</v>
      </c>
      <c r="B178" s="199"/>
      <c r="C178" s="199">
        <v>1293.5999999999999</v>
      </c>
      <c r="D178" s="199">
        <v>682.31</v>
      </c>
      <c r="E178" s="199">
        <v>995.86</v>
      </c>
      <c r="F178" s="199">
        <v>27.72</v>
      </c>
      <c r="G178" s="249">
        <f t="shared" si="8"/>
        <v>1023.58</v>
      </c>
      <c r="H178" s="199">
        <v>395.52</v>
      </c>
      <c r="I178" s="199">
        <v>11.55</v>
      </c>
      <c r="J178" s="502">
        <f t="shared" si="10"/>
        <v>3406.56</v>
      </c>
      <c r="K178" s="199">
        <v>216.84</v>
      </c>
      <c r="L178" s="199">
        <v>103.95</v>
      </c>
      <c r="M178" s="20">
        <v>857.47</v>
      </c>
      <c r="N178" s="502">
        <f>SUM(K178:M178)</f>
        <v>1178.26</v>
      </c>
      <c r="O178" s="172">
        <f t="shared" si="9"/>
        <v>4584.82</v>
      </c>
      <c r="P178" s="199">
        <v>3400</v>
      </c>
      <c r="Q178" s="199">
        <v>156324</v>
      </c>
      <c r="R178" s="246"/>
    </row>
    <row r="179" spans="1:18" ht="15.75" thickBot="1" x14ac:dyDescent="0.3">
      <c r="A179" s="228"/>
      <c r="B179" s="237"/>
      <c r="C179" s="241"/>
      <c r="D179" s="241"/>
      <c r="E179" s="241"/>
      <c r="F179" s="241"/>
      <c r="G179" s="514"/>
      <c r="H179" s="515"/>
      <c r="I179" s="516"/>
      <c r="J179" s="517"/>
      <c r="K179" s="518"/>
      <c r="L179" s="515"/>
      <c r="M179" s="516"/>
      <c r="N179" s="552"/>
      <c r="O179" s="550"/>
      <c r="P179" s="237"/>
      <c r="Q179" s="177"/>
      <c r="R179" s="241"/>
    </row>
    <row r="180" spans="1:18" x14ac:dyDescent="0.25">
      <c r="A180" s="20" t="s">
        <v>34</v>
      </c>
      <c r="B180" s="20">
        <v>45</v>
      </c>
      <c r="C180" s="20">
        <v>1260</v>
      </c>
      <c r="D180" s="20">
        <v>0</v>
      </c>
      <c r="E180" s="20">
        <v>0</v>
      </c>
      <c r="F180" s="20">
        <v>114.12</v>
      </c>
      <c r="G180" s="251">
        <f t="shared" si="8"/>
        <v>114.12</v>
      </c>
      <c r="H180" s="20">
        <v>0</v>
      </c>
      <c r="I180" s="20">
        <v>12.54</v>
      </c>
      <c r="J180" s="499">
        <f t="shared" si="10"/>
        <v>1386.6599999999999</v>
      </c>
      <c r="K180" s="20">
        <v>0</v>
      </c>
      <c r="L180" s="20">
        <v>42.75</v>
      </c>
      <c r="M180" s="20">
        <v>835.2</v>
      </c>
      <c r="N180" s="499">
        <f>SUM(K180:M180)</f>
        <v>877.95</v>
      </c>
      <c r="O180" s="181">
        <f t="shared" si="9"/>
        <v>2264.6099999999997</v>
      </c>
      <c r="P180" s="20">
        <v>2250</v>
      </c>
      <c r="Q180" s="20">
        <v>472020</v>
      </c>
      <c r="R180" s="432">
        <v>45</v>
      </c>
    </row>
    <row r="181" spans="1:18" x14ac:dyDescent="0.25">
      <c r="A181" s="17" t="s">
        <v>35</v>
      </c>
      <c r="B181" s="17"/>
      <c r="C181" s="17">
        <v>0</v>
      </c>
      <c r="D181" s="17">
        <v>58</v>
      </c>
      <c r="E181" s="17">
        <v>79.040000000000006</v>
      </c>
      <c r="F181" s="17">
        <v>50.04</v>
      </c>
      <c r="G181" s="48">
        <f t="shared" si="8"/>
        <v>129.08000000000001</v>
      </c>
      <c r="H181" s="17">
        <v>0</v>
      </c>
      <c r="I181" s="17">
        <v>14.4</v>
      </c>
      <c r="J181" s="497">
        <f t="shared" si="10"/>
        <v>201.48000000000002</v>
      </c>
      <c r="K181" s="17">
        <v>0</v>
      </c>
      <c r="L181" s="17">
        <v>0</v>
      </c>
      <c r="M181" s="20">
        <v>835.2</v>
      </c>
      <c r="N181" s="497">
        <f>SUM(K181:M181)</f>
        <v>835.2</v>
      </c>
      <c r="O181" s="26">
        <f t="shared" si="9"/>
        <v>1036.68</v>
      </c>
      <c r="P181" s="17">
        <v>2200</v>
      </c>
      <c r="Q181" s="17">
        <v>449439</v>
      </c>
      <c r="R181" s="434"/>
    </row>
    <row r="182" spans="1:18" ht="15.75" thickBot="1" x14ac:dyDescent="0.3">
      <c r="A182" s="199" t="s">
        <v>36</v>
      </c>
      <c r="B182" s="199"/>
      <c r="C182" s="199">
        <v>1260</v>
      </c>
      <c r="D182" s="199">
        <v>58</v>
      </c>
      <c r="E182" s="199">
        <v>79.040000000000006</v>
      </c>
      <c r="F182" s="199">
        <v>27</v>
      </c>
      <c r="G182" s="249">
        <f t="shared" si="8"/>
        <v>106.04</v>
      </c>
      <c r="H182" s="199">
        <v>0</v>
      </c>
      <c r="I182" s="199">
        <v>11.25</v>
      </c>
      <c r="J182" s="502">
        <f t="shared" si="10"/>
        <v>1435.29</v>
      </c>
      <c r="K182" s="199">
        <v>0</v>
      </c>
      <c r="L182" s="199">
        <v>101.25</v>
      </c>
      <c r="M182" s="240">
        <v>835.2</v>
      </c>
      <c r="N182" s="502">
        <f>SUM(K182:M182)</f>
        <v>936.45</v>
      </c>
      <c r="O182" s="172">
        <f t="shared" si="9"/>
        <v>2371.7399999999998</v>
      </c>
      <c r="P182" s="199">
        <v>1200</v>
      </c>
      <c r="Q182" s="199">
        <v>26621</v>
      </c>
      <c r="R182" s="246"/>
    </row>
    <row r="183" spans="1:18" ht="15.75" thickBot="1" x14ac:dyDescent="0.3">
      <c r="A183" s="228"/>
      <c r="B183" s="237"/>
      <c r="C183" s="241"/>
      <c r="D183" s="241"/>
      <c r="E183" s="241"/>
      <c r="F183" s="241"/>
      <c r="G183" s="514"/>
      <c r="H183" s="515"/>
      <c r="I183" s="516"/>
      <c r="J183" s="517"/>
      <c r="K183" s="518"/>
      <c r="L183" s="516"/>
      <c r="M183" s="522"/>
      <c r="N183" s="549"/>
      <c r="O183" s="550"/>
      <c r="P183" s="237"/>
      <c r="Q183" s="177"/>
      <c r="R183" s="241"/>
    </row>
    <row r="184" spans="1:18" x14ac:dyDescent="0.25">
      <c r="A184" s="20" t="s">
        <v>34</v>
      </c>
      <c r="B184" s="20">
        <v>46</v>
      </c>
      <c r="C184" s="20">
        <v>834.4</v>
      </c>
      <c r="D184" s="20">
        <v>12.82</v>
      </c>
      <c r="E184" s="20">
        <v>48.41</v>
      </c>
      <c r="F184" s="20">
        <v>75.569999999999993</v>
      </c>
      <c r="G184" s="251">
        <f t="shared" si="8"/>
        <v>123.97999999999999</v>
      </c>
      <c r="H184" s="20">
        <v>260.26</v>
      </c>
      <c r="I184" s="20">
        <v>8.31</v>
      </c>
      <c r="J184" s="499">
        <f t="shared" si="10"/>
        <v>1239.77</v>
      </c>
      <c r="K184" s="20">
        <v>54.68</v>
      </c>
      <c r="L184" s="20">
        <v>28.31</v>
      </c>
      <c r="M184" s="20">
        <v>553.09</v>
      </c>
      <c r="N184" s="499">
        <f>SUM(K184:M184)</f>
        <v>636.08000000000004</v>
      </c>
      <c r="O184" s="181">
        <f t="shared" si="9"/>
        <v>1875.85</v>
      </c>
      <c r="P184" s="20">
        <v>2000</v>
      </c>
      <c r="Q184" s="20">
        <v>151157</v>
      </c>
      <c r="R184" s="432">
        <v>46</v>
      </c>
    </row>
    <row r="185" spans="1:18" x14ac:dyDescent="0.25">
      <c r="A185" s="17" t="s">
        <v>35</v>
      </c>
      <c r="B185" s="17"/>
      <c r="C185" s="17">
        <v>0</v>
      </c>
      <c r="D185" s="17">
        <v>64.84</v>
      </c>
      <c r="E185" s="17">
        <v>109.75</v>
      </c>
      <c r="F185" s="17">
        <v>33.14</v>
      </c>
      <c r="G185" s="48">
        <f t="shared" si="8"/>
        <v>142.88999999999999</v>
      </c>
      <c r="H185" s="17">
        <v>260.26</v>
      </c>
      <c r="I185" s="17">
        <v>9.5399999999999991</v>
      </c>
      <c r="J185" s="497">
        <f t="shared" si="10"/>
        <v>477.53000000000003</v>
      </c>
      <c r="K185" s="17">
        <v>54.21</v>
      </c>
      <c r="L185" s="17">
        <v>0</v>
      </c>
      <c r="M185" s="20">
        <v>553.09</v>
      </c>
      <c r="N185" s="497">
        <f>SUM(K185:M185)</f>
        <v>607.30000000000007</v>
      </c>
      <c r="O185" s="26">
        <f t="shared" si="9"/>
        <v>1084.8300000000002</v>
      </c>
      <c r="P185" s="17">
        <v>2000</v>
      </c>
      <c r="Q185" s="17">
        <v>6038</v>
      </c>
      <c r="R185" s="434"/>
    </row>
    <row r="186" spans="1:18" ht="15.75" thickBot="1" x14ac:dyDescent="0.3">
      <c r="A186" s="199" t="s">
        <v>36</v>
      </c>
      <c r="B186" s="199"/>
      <c r="C186" s="199">
        <v>834.4</v>
      </c>
      <c r="D186" s="199">
        <v>40.020000000000003</v>
      </c>
      <c r="E186" s="199">
        <v>86.15</v>
      </c>
      <c r="F186" s="199">
        <v>17.88</v>
      </c>
      <c r="G186" s="249">
        <f t="shared" si="8"/>
        <v>104.03</v>
      </c>
      <c r="H186" s="199">
        <v>260.26</v>
      </c>
      <c r="I186" s="199">
        <v>7.45</v>
      </c>
      <c r="J186" s="502">
        <f t="shared" si="10"/>
        <v>1246.1600000000001</v>
      </c>
      <c r="K186" s="199">
        <v>54.21</v>
      </c>
      <c r="L186" s="199">
        <v>67.05</v>
      </c>
      <c r="M186" s="240">
        <v>553.09</v>
      </c>
      <c r="N186" s="502">
        <f>SUM(K186:M186)</f>
        <v>674.35</v>
      </c>
      <c r="O186" s="172">
        <f t="shared" si="9"/>
        <v>1920.5100000000002</v>
      </c>
      <c r="P186" s="199">
        <v>2000</v>
      </c>
      <c r="Q186" s="199">
        <v>81337</v>
      </c>
      <c r="R186" s="246"/>
    </row>
    <row r="187" spans="1:18" ht="15.75" thickBot="1" x14ac:dyDescent="0.3">
      <c r="A187" s="228"/>
      <c r="B187" s="237"/>
      <c r="C187" s="241"/>
      <c r="D187" s="241"/>
      <c r="E187" s="241"/>
      <c r="F187" s="241"/>
      <c r="G187" s="514"/>
      <c r="H187" s="515"/>
      <c r="I187" s="516"/>
      <c r="J187" s="517"/>
      <c r="K187" s="518"/>
      <c r="L187" s="516"/>
      <c r="M187" s="522"/>
      <c r="N187" s="549"/>
      <c r="O187" s="550"/>
      <c r="P187" s="237"/>
      <c r="Q187" s="177"/>
      <c r="R187" s="241"/>
    </row>
    <row r="188" spans="1:18" x14ac:dyDescent="0.25">
      <c r="A188" s="20" t="s">
        <v>34</v>
      </c>
      <c r="B188" s="20">
        <v>47</v>
      </c>
      <c r="C188" s="20">
        <v>1271.2</v>
      </c>
      <c r="D188" s="20">
        <v>35.380000000000003</v>
      </c>
      <c r="E188" s="20">
        <v>91.29</v>
      </c>
      <c r="F188" s="20">
        <v>115.13</v>
      </c>
      <c r="G188" s="251">
        <f t="shared" si="8"/>
        <v>206.42000000000002</v>
      </c>
      <c r="H188" s="20">
        <v>53.3</v>
      </c>
      <c r="I188" s="20">
        <v>12.66</v>
      </c>
      <c r="J188" s="499">
        <f t="shared" si="10"/>
        <v>1578.9600000000003</v>
      </c>
      <c r="K188" s="20">
        <v>54.68</v>
      </c>
      <c r="L188" s="20">
        <v>43.13</v>
      </c>
      <c r="M188" s="20">
        <v>842.62</v>
      </c>
      <c r="N188" s="499">
        <f>SUM(K188:M188)</f>
        <v>940.43000000000006</v>
      </c>
      <c r="O188" s="181">
        <f t="shared" si="9"/>
        <v>2519.3900000000003</v>
      </c>
      <c r="P188" s="20">
        <v>2500</v>
      </c>
      <c r="Q188" s="20">
        <v>264162</v>
      </c>
      <c r="R188" s="432">
        <v>47</v>
      </c>
    </row>
    <row r="189" spans="1:18" x14ac:dyDescent="0.25">
      <c r="A189" s="17" t="s">
        <v>35</v>
      </c>
      <c r="B189" s="17"/>
      <c r="C189" s="17">
        <v>0</v>
      </c>
      <c r="D189" s="17">
        <v>50.52</v>
      </c>
      <c r="E189" s="17">
        <v>96.98</v>
      </c>
      <c r="F189" s="17">
        <v>50.48</v>
      </c>
      <c r="G189" s="48">
        <f t="shared" si="8"/>
        <v>147.46</v>
      </c>
      <c r="H189" s="17">
        <v>82.13</v>
      </c>
      <c r="I189" s="17">
        <v>14.53</v>
      </c>
      <c r="J189" s="497">
        <f t="shared" si="10"/>
        <v>294.64</v>
      </c>
      <c r="K189" s="17">
        <v>54.21</v>
      </c>
      <c r="L189" s="17">
        <v>0</v>
      </c>
      <c r="M189" s="20">
        <v>842.62</v>
      </c>
      <c r="N189" s="497">
        <f>SUM(K189:M189)</f>
        <v>896.83</v>
      </c>
      <c r="O189" s="26">
        <f t="shared" si="9"/>
        <v>1191.47</v>
      </c>
      <c r="P189" s="17">
        <v>2500</v>
      </c>
      <c r="Q189" s="17">
        <v>637271</v>
      </c>
      <c r="R189" s="434"/>
    </row>
    <row r="190" spans="1:18" ht="15.75" thickBot="1" x14ac:dyDescent="0.3">
      <c r="A190" s="199" t="s">
        <v>36</v>
      </c>
      <c r="B190" s="199"/>
      <c r="C190" s="199">
        <v>1271.2</v>
      </c>
      <c r="D190" s="199">
        <v>109.04</v>
      </c>
      <c r="E190" s="199">
        <v>188.91</v>
      </c>
      <c r="F190" s="199">
        <v>27.24</v>
      </c>
      <c r="G190" s="249">
        <f t="shared" si="8"/>
        <v>216.15</v>
      </c>
      <c r="H190" s="199">
        <v>47.18</v>
      </c>
      <c r="I190" s="199">
        <v>11.35</v>
      </c>
      <c r="J190" s="502">
        <f t="shared" si="10"/>
        <v>1654.92</v>
      </c>
      <c r="K190" s="199">
        <v>54.21</v>
      </c>
      <c r="L190" s="199">
        <v>102.15</v>
      </c>
      <c r="M190" s="20">
        <v>842.62</v>
      </c>
      <c r="N190" s="502">
        <f>SUM(K190:M190)</f>
        <v>998.98</v>
      </c>
      <c r="O190" s="172">
        <f t="shared" si="9"/>
        <v>2653.9</v>
      </c>
      <c r="P190" s="199">
        <v>600</v>
      </c>
      <c r="Q190" s="199">
        <v>205586</v>
      </c>
      <c r="R190" s="246"/>
    </row>
    <row r="191" spans="1:18" ht="15.75" thickBot="1" x14ac:dyDescent="0.3">
      <c r="A191" s="228"/>
      <c r="B191" s="237"/>
      <c r="C191" s="241"/>
      <c r="D191" s="241"/>
      <c r="E191" s="241"/>
      <c r="F191" s="241"/>
      <c r="G191" s="514"/>
      <c r="H191" s="515"/>
      <c r="I191" s="516"/>
      <c r="J191" s="517"/>
      <c r="K191" s="518"/>
      <c r="L191" s="515"/>
      <c r="M191" s="516"/>
      <c r="N191" s="552"/>
      <c r="O191" s="550"/>
      <c r="P191" s="237"/>
      <c r="Q191" s="177"/>
      <c r="R191" s="241"/>
    </row>
    <row r="192" spans="1:18" x14ac:dyDescent="0.25">
      <c r="A192" s="20" t="s">
        <v>34</v>
      </c>
      <c r="B192" s="20">
        <v>48</v>
      </c>
      <c r="C192" s="20">
        <v>1237.5999999999999</v>
      </c>
      <c r="D192" s="20">
        <v>58</v>
      </c>
      <c r="E192" s="20">
        <v>79.040000000000006</v>
      </c>
      <c r="F192" s="20">
        <v>112.09</v>
      </c>
      <c r="G192" s="251">
        <f t="shared" si="8"/>
        <v>191.13</v>
      </c>
      <c r="H192" s="20">
        <v>349.48</v>
      </c>
      <c r="I192" s="20">
        <v>12.32</v>
      </c>
      <c r="J192" s="499">
        <f t="shared" si="10"/>
        <v>1848.53</v>
      </c>
      <c r="K192" s="20">
        <v>54.68</v>
      </c>
      <c r="L192" s="20">
        <v>41.99</v>
      </c>
      <c r="M192" s="20">
        <v>820.35</v>
      </c>
      <c r="N192" s="499">
        <f>SUM(K192:M192)</f>
        <v>917.02</v>
      </c>
      <c r="O192" s="181">
        <f t="shared" si="9"/>
        <v>2765.55</v>
      </c>
      <c r="P192" s="20">
        <v>2499</v>
      </c>
      <c r="Q192" s="20">
        <v>141872</v>
      </c>
      <c r="R192" s="432">
        <v>48</v>
      </c>
    </row>
    <row r="193" spans="1:18" x14ac:dyDescent="0.25">
      <c r="A193" s="17" t="s">
        <v>35</v>
      </c>
      <c r="B193" s="17"/>
      <c r="C193" s="17">
        <v>0</v>
      </c>
      <c r="D193" s="17">
        <v>116</v>
      </c>
      <c r="E193" s="17">
        <v>158.08000000000001</v>
      </c>
      <c r="F193" s="17">
        <v>49.15</v>
      </c>
      <c r="G193" s="48">
        <f t="shared" si="8"/>
        <v>207.23000000000002</v>
      </c>
      <c r="H193" s="17">
        <v>174.74</v>
      </c>
      <c r="I193" s="17">
        <v>14.14</v>
      </c>
      <c r="J193" s="497">
        <f t="shared" si="10"/>
        <v>512.11</v>
      </c>
      <c r="K193" s="17">
        <v>54.21</v>
      </c>
      <c r="L193" s="17">
        <v>0</v>
      </c>
      <c r="M193" s="20">
        <v>820.35</v>
      </c>
      <c r="N193" s="497">
        <f>SUM(K193:M193)</f>
        <v>874.56000000000006</v>
      </c>
      <c r="O193" s="26">
        <f t="shared" si="9"/>
        <v>1386.67</v>
      </c>
      <c r="P193" s="17">
        <v>2769</v>
      </c>
      <c r="Q193" s="17">
        <v>413399</v>
      </c>
      <c r="R193" s="434"/>
    </row>
    <row r="194" spans="1:18" ht="15.75" thickBot="1" x14ac:dyDescent="0.3">
      <c r="A194" s="199" t="s">
        <v>36</v>
      </c>
      <c r="B194" s="199"/>
      <c r="C194" s="199">
        <v>1237.5999999999999</v>
      </c>
      <c r="D194" s="199">
        <v>58</v>
      </c>
      <c r="E194" s="199">
        <v>79.040000000000006</v>
      </c>
      <c r="F194" s="199">
        <v>26.52</v>
      </c>
      <c r="G194" s="249">
        <f t="shared" si="8"/>
        <v>105.56</v>
      </c>
      <c r="H194" s="199">
        <v>174.74</v>
      </c>
      <c r="I194" s="199">
        <v>11.05</v>
      </c>
      <c r="J194" s="502">
        <f t="shared" si="10"/>
        <v>1586.9499999999998</v>
      </c>
      <c r="K194" s="199">
        <v>54.21</v>
      </c>
      <c r="L194" s="199">
        <v>99.45</v>
      </c>
      <c r="M194" s="240">
        <v>820.35</v>
      </c>
      <c r="N194" s="502">
        <f>SUM(K194:M194)</f>
        <v>974.01</v>
      </c>
      <c r="O194" s="172">
        <f t="shared" si="9"/>
        <v>2560.96</v>
      </c>
      <c r="P194" s="199">
        <v>1386.16</v>
      </c>
      <c r="Q194" s="199">
        <v>5745</v>
      </c>
      <c r="R194" s="246"/>
    </row>
    <row r="195" spans="1:18" ht="15.75" thickBot="1" x14ac:dyDescent="0.3">
      <c r="A195" s="228"/>
      <c r="B195" s="238"/>
      <c r="C195" s="243"/>
      <c r="D195" s="241"/>
      <c r="E195" s="241"/>
      <c r="F195" s="241"/>
      <c r="G195" s="514"/>
      <c r="H195" s="515"/>
      <c r="I195" s="516"/>
      <c r="J195" s="517"/>
      <c r="K195" s="518"/>
      <c r="L195" s="516"/>
      <c r="M195" s="522"/>
      <c r="N195" s="549"/>
      <c r="O195" s="550"/>
      <c r="P195" s="237"/>
      <c r="Q195" s="177"/>
      <c r="R195" s="244"/>
    </row>
    <row r="196" spans="1:18" x14ac:dyDescent="0.25">
      <c r="A196" s="20" t="s">
        <v>34</v>
      </c>
      <c r="B196" s="20">
        <v>49</v>
      </c>
      <c r="C196" s="20">
        <v>842.8</v>
      </c>
      <c r="D196" s="20">
        <v>34.1</v>
      </c>
      <c r="E196" s="20">
        <v>81.569999999999993</v>
      </c>
      <c r="F196" s="20">
        <v>76.33</v>
      </c>
      <c r="G196" s="251">
        <f t="shared" si="8"/>
        <v>157.89999999999998</v>
      </c>
      <c r="H196" s="20">
        <v>87.37</v>
      </c>
      <c r="I196" s="20">
        <v>8.39</v>
      </c>
      <c r="J196" s="499">
        <f t="shared" si="10"/>
        <v>1130.5600000000002</v>
      </c>
      <c r="K196" s="20">
        <v>54.68</v>
      </c>
      <c r="L196" s="20">
        <v>28.6</v>
      </c>
      <c r="M196" s="20">
        <v>558.66</v>
      </c>
      <c r="N196" s="499">
        <f>SUM(K196:M196)</f>
        <v>641.93999999999994</v>
      </c>
      <c r="O196" s="181">
        <f t="shared" si="9"/>
        <v>1772.5</v>
      </c>
      <c r="P196" s="20">
        <v>1790.75</v>
      </c>
      <c r="Q196" s="20">
        <v>414382</v>
      </c>
      <c r="R196" s="432">
        <v>49</v>
      </c>
    </row>
    <row r="197" spans="1:18" ht="15.75" thickBot="1" x14ac:dyDescent="0.3">
      <c r="A197" s="17" t="s">
        <v>35</v>
      </c>
      <c r="B197" s="17"/>
      <c r="C197" s="17">
        <v>0</v>
      </c>
      <c r="D197" s="17">
        <v>23.9</v>
      </c>
      <c r="E197" s="17">
        <v>36.99</v>
      </c>
      <c r="F197" s="17">
        <v>33.47</v>
      </c>
      <c r="G197" s="48">
        <f t="shared" ref="G197:G218" si="11">E197+F197</f>
        <v>70.460000000000008</v>
      </c>
      <c r="H197" s="17">
        <v>87.37</v>
      </c>
      <c r="I197" s="17">
        <v>9.6300000000000008</v>
      </c>
      <c r="J197" s="502">
        <f t="shared" si="10"/>
        <v>191.36</v>
      </c>
      <c r="K197" s="17">
        <v>54.21</v>
      </c>
      <c r="L197" s="17">
        <v>0</v>
      </c>
      <c r="M197" s="20">
        <v>558.66</v>
      </c>
      <c r="N197" s="497">
        <f>SUM(K197:M197)</f>
        <v>612.87</v>
      </c>
      <c r="O197" s="26">
        <f t="shared" ref="O197:O260" si="12">J197+N197</f>
        <v>804.23</v>
      </c>
      <c r="P197" s="17">
        <v>1774.72</v>
      </c>
      <c r="Q197" s="17">
        <v>54504</v>
      </c>
      <c r="R197" s="434"/>
    </row>
    <row r="198" spans="1:18" ht="15.75" thickBot="1" x14ac:dyDescent="0.3">
      <c r="A198" s="199" t="s">
        <v>36</v>
      </c>
      <c r="B198" s="199"/>
      <c r="C198" s="199">
        <v>842.8</v>
      </c>
      <c r="D198" s="199">
        <v>58</v>
      </c>
      <c r="E198" s="199">
        <v>118.56</v>
      </c>
      <c r="F198" s="199">
        <v>18.059999999999999</v>
      </c>
      <c r="G198" s="249">
        <f t="shared" si="11"/>
        <v>136.62</v>
      </c>
      <c r="H198" s="199">
        <v>87.37</v>
      </c>
      <c r="I198" s="214">
        <v>7.53</v>
      </c>
      <c r="J198" s="506">
        <f t="shared" si="10"/>
        <v>1132.32</v>
      </c>
      <c r="K198" s="239">
        <v>54.21</v>
      </c>
      <c r="L198" s="199">
        <v>67.73</v>
      </c>
      <c r="M198" s="240">
        <v>558.66</v>
      </c>
      <c r="N198" s="502">
        <f>SUM(K198:M198)</f>
        <v>680.59999999999991</v>
      </c>
      <c r="O198" s="172">
        <f t="shared" si="12"/>
        <v>1812.9199999999998</v>
      </c>
      <c r="P198" s="199">
        <v>804.23</v>
      </c>
      <c r="Q198" s="199">
        <v>982506</v>
      </c>
      <c r="R198" s="246"/>
    </row>
    <row r="199" spans="1:18" ht="15.75" thickBot="1" x14ac:dyDescent="0.3">
      <c r="A199" s="228"/>
      <c r="B199" s="237"/>
      <c r="C199" s="241"/>
      <c r="D199" s="241"/>
      <c r="E199" s="241"/>
      <c r="F199" s="241"/>
      <c r="G199" s="514"/>
      <c r="H199" s="515"/>
      <c r="I199" s="515"/>
      <c r="J199" s="533"/>
      <c r="K199" s="515"/>
      <c r="L199" s="516"/>
      <c r="M199" s="522"/>
      <c r="N199" s="549"/>
      <c r="O199" s="550"/>
      <c r="P199" s="237"/>
      <c r="Q199" s="177"/>
      <c r="R199" s="241"/>
    </row>
    <row r="200" spans="1:18" x14ac:dyDescent="0.25">
      <c r="A200" s="20" t="s">
        <v>34</v>
      </c>
      <c r="B200" s="20">
        <v>50</v>
      </c>
      <c r="C200" s="20">
        <v>1268.4000000000001</v>
      </c>
      <c r="D200" s="20">
        <v>439.93</v>
      </c>
      <c r="E200" s="20">
        <v>519.05999999999995</v>
      </c>
      <c r="F200" s="20">
        <v>114.88</v>
      </c>
      <c r="G200" s="251">
        <f t="shared" si="11"/>
        <v>633.93999999999994</v>
      </c>
      <c r="H200" s="542">
        <v>0</v>
      </c>
      <c r="I200" s="20">
        <v>12.63</v>
      </c>
      <c r="J200" s="497">
        <f t="shared" si="10"/>
        <v>2354.9</v>
      </c>
      <c r="K200" s="20">
        <v>109.36</v>
      </c>
      <c r="L200" s="20">
        <v>43.04</v>
      </c>
      <c r="M200" s="20">
        <v>840.77</v>
      </c>
      <c r="N200" s="499">
        <f>SUM(K200:M200)</f>
        <v>993.17</v>
      </c>
      <c r="O200" s="181">
        <f t="shared" si="12"/>
        <v>3348.07</v>
      </c>
      <c r="P200" s="20">
        <v>3246.14</v>
      </c>
      <c r="Q200" s="20">
        <v>415103</v>
      </c>
      <c r="R200" s="432">
        <v>50</v>
      </c>
    </row>
    <row r="201" spans="1:18" x14ac:dyDescent="0.25">
      <c r="A201" s="17" t="s">
        <v>35</v>
      </c>
      <c r="B201" s="17"/>
      <c r="C201" s="17">
        <v>0</v>
      </c>
      <c r="D201" s="17">
        <v>140.07</v>
      </c>
      <c r="E201" s="17">
        <v>271.33999999999997</v>
      </c>
      <c r="F201" s="17">
        <v>50.37</v>
      </c>
      <c r="G201" s="48">
        <f t="shared" si="11"/>
        <v>321.70999999999998</v>
      </c>
      <c r="H201" s="543">
        <v>0</v>
      </c>
      <c r="I201" s="17">
        <v>14.5</v>
      </c>
      <c r="J201" s="497">
        <f t="shared" si="10"/>
        <v>476.28</v>
      </c>
      <c r="K201" s="17">
        <v>108.42</v>
      </c>
      <c r="L201" s="17">
        <v>0</v>
      </c>
      <c r="M201" s="20">
        <v>840.77</v>
      </c>
      <c r="N201" s="497">
        <f>SUM(K201:M201)</f>
        <v>949.18999999999994</v>
      </c>
      <c r="O201" s="26">
        <f t="shared" si="12"/>
        <v>1425.4699999999998</v>
      </c>
      <c r="P201" s="17">
        <v>3874.95</v>
      </c>
      <c r="Q201" s="17">
        <v>53985</v>
      </c>
      <c r="R201" s="434"/>
    </row>
    <row r="202" spans="1:18" ht="15.75" thickBot="1" x14ac:dyDescent="0.3">
      <c r="A202" s="199" t="s">
        <v>36</v>
      </c>
      <c r="B202" s="199"/>
      <c r="C202" s="199">
        <v>1268.4000000000001</v>
      </c>
      <c r="D202" s="199">
        <v>406</v>
      </c>
      <c r="E202" s="199">
        <v>513.76</v>
      </c>
      <c r="F202" s="199">
        <v>27.18</v>
      </c>
      <c r="G202" s="249">
        <f t="shared" si="11"/>
        <v>540.93999999999994</v>
      </c>
      <c r="H202" s="544">
        <v>0</v>
      </c>
      <c r="I202" s="199">
        <v>11.33</v>
      </c>
      <c r="J202" s="502">
        <f t="shared" si="10"/>
        <v>2226.67</v>
      </c>
      <c r="K202" s="199">
        <v>162.63</v>
      </c>
      <c r="L202" s="199">
        <v>101.93</v>
      </c>
      <c r="M202" s="20">
        <v>840.77</v>
      </c>
      <c r="N202" s="502">
        <f>SUM(K202:M202)</f>
        <v>1105.33</v>
      </c>
      <c r="O202" s="172">
        <f t="shared" si="12"/>
        <v>3332</v>
      </c>
      <c r="P202" s="199">
        <v>1942.98</v>
      </c>
      <c r="Q202" s="199">
        <v>981552</v>
      </c>
      <c r="R202" s="246"/>
    </row>
    <row r="203" spans="1:18" ht="15.75" thickBot="1" x14ac:dyDescent="0.3">
      <c r="A203" s="228"/>
      <c r="B203" s="237"/>
      <c r="C203" s="241"/>
      <c r="D203" s="241"/>
      <c r="E203" s="241"/>
      <c r="F203" s="241"/>
      <c r="G203" s="514"/>
      <c r="H203" s="515"/>
      <c r="I203" s="516"/>
      <c r="J203" s="517"/>
      <c r="K203" s="518"/>
      <c r="L203" s="515"/>
      <c r="M203" s="516"/>
      <c r="N203" s="552"/>
      <c r="O203" s="550"/>
      <c r="P203" s="237"/>
      <c r="Q203" s="177"/>
      <c r="R203" s="241"/>
    </row>
    <row r="204" spans="1:18" x14ac:dyDescent="0.25">
      <c r="A204" s="20" t="s">
        <v>34</v>
      </c>
      <c r="B204" s="20">
        <v>51</v>
      </c>
      <c r="C204" s="20">
        <v>1338.4</v>
      </c>
      <c r="D204" s="20">
        <v>87.46</v>
      </c>
      <c r="E204" s="20">
        <v>169.86</v>
      </c>
      <c r="F204" s="20">
        <v>121.22</v>
      </c>
      <c r="G204" s="251">
        <f t="shared" si="11"/>
        <v>291.08000000000004</v>
      </c>
      <c r="H204" s="542">
        <v>0</v>
      </c>
      <c r="I204" s="20">
        <v>13.32</v>
      </c>
      <c r="J204" s="499">
        <f t="shared" si="10"/>
        <v>1730.26</v>
      </c>
      <c r="K204" s="20">
        <v>54.68</v>
      </c>
      <c r="L204" s="20">
        <v>45.41</v>
      </c>
      <c r="M204" s="20">
        <v>887.17</v>
      </c>
      <c r="N204" s="499">
        <f>SUM(K204:M204)</f>
        <v>987.26</v>
      </c>
      <c r="O204" s="181">
        <f t="shared" si="12"/>
        <v>2717.52</v>
      </c>
      <c r="P204" s="20">
        <v>0</v>
      </c>
      <c r="Q204" s="20"/>
      <c r="R204" s="432">
        <v>51</v>
      </c>
    </row>
    <row r="205" spans="1:18" x14ac:dyDescent="0.25">
      <c r="A205" s="17" t="s">
        <v>35</v>
      </c>
      <c r="B205" s="17"/>
      <c r="C205" s="17">
        <v>0</v>
      </c>
      <c r="D205" s="17">
        <v>163.15</v>
      </c>
      <c r="E205" s="17">
        <v>274.66000000000003</v>
      </c>
      <c r="F205" s="17">
        <v>53.15</v>
      </c>
      <c r="G205" s="48">
        <f t="shared" si="11"/>
        <v>327.81</v>
      </c>
      <c r="H205" s="542">
        <v>0</v>
      </c>
      <c r="I205" s="17">
        <v>15.3</v>
      </c>
      <c r="J205" s="497">
        <f t="shared" si="10"/>
        <v>506.26000000000005</v>
      </c>
      <c r="K205" s="20">
        <v>54.21</v>
      </c>
      <c r="L205" s="17">
        <v>0</v>
      </c>
      <c r="M205" s="20">
        <v>887.17</v>
      </c>
      <c r="N205" s="497">
        <f>SUM(K205:M205)</f>
        <v>941.38</v>
      </c>
      <c r="O205" s="26">
        <f t="shared" si="12"/>
        <v>1447.64</v>
      </c>
      <c r="P205" s="17">
        <v>7000</v>
      </c>
      <c r="Q205" s="17">
        <v>481761</v>
      </c>
      <c r="R205" s="434"/>
    </row>
    <row r="206" spans="1:18" ht="15.75" thickBot="1" x14ac:dyDescent="0.3">
      <c r="A206" s="199" t="s">
        <v>36</v>
      </c>
      <c r="B206" s="199"/>
      <c r="C206" s="199">
        <v>1338.4</v>
      </c>
      <c r="D206" s="199">
        <v>131.94999999999999</v>
      </c>
      <c r="E206" s="199">
        <v>232.06</v>
      </c>
      <c r="F206" s="199">
        <v>28.68</v>
      </c>
      <c r="G206" s="249">
        <f t="shared" si="11"/>
        <v>260.74</v>
      </c>
      <c r="H206" s="546">
        <v>0</v>
      </c>
      <c r="I206" s="199">
        <v>11.95</v>
      </c>
      <c r="J206" s="502">
        <f t="shared" si="10"/>
        <v>1743.0400000000002</v>
      </c>
      <c r="K206" s="20">
        <v>54.21</v>
      </c>
      <c r="L206" s="199">
        <v>107.55</v>
      </c>
      <c r="M206" s="20">
        <v>887.17</v>
      </c>
      <c r="N206" s="502">
        <f>SUM(K206:M206)</f>
        <v>1048.9299999999998</v>
      </c>
      <c r="O206" s="172">
        <f t="shared" si="12"/>
        <v>2791.9700000000003</v>
      </c>
      <c r="P206" s="199">
        <v>0</v>
      </c>
      <c r="Q206" s="199"/>
      <c r="R206" s="246"/>
    </row>
    <row r="207" spans="1:18" ht="15.75" thickBot="1" x14ac:dyDescent="0.3">
      <c r="A207" s="243"/>
      <c r="B207" s="241"/>
      <c r="C207" s="241"/>
      <c r="D207" s="241"/>
      <c r="E207" s="241"/>
      <c r="F207" s="241"/>
      <c r="G207" s="528"/>
      <c r="H207" s="532"/>
      <c r="I207" s="518"/>
      <c r="J207" s="519"/>
      <c r="K207" s="515"/>
      <c r="L207" s="515"/>
      <c r="M207" s="516"/>
      <c r="N207" s="552"/>
      <c r="O207" s="550"/>
      <c r="P207" s="237"/>
      <c r="Q207" s="177"/>
      <c r="R207" s="241"/>
    </row>
    <row r="208" spans="1:18" x14ac:dyDescent="0.25">
      <c r="A208" s="20" t="s">
        <v>34</v>
      </c>
      <c r="B208" s="20">
        <v>52</v>
      </c>
      <c r="C208" s="20">
        <v>1008</v>
      </c>
      <c r="D208" s="20">
        <v>53.94</v>
      </c>
      <c r="E208" s="20">
        <v>116.58</v>
      </c>
      <c r="F208" s="20">
        <v>91.3</v>
      </c>
      <c r="G208" s="251">
        <f t="shared" si="11"/>
        <v>207.88</v>
      </c>
      <c r="H208" s="20">
        <v>260.26</v>
      </c>
      <c r="I208" s="20">
        <v>10.039999999999999</v>
      </c>
      <c r="J208" s="499">
        <f t="shared" si="10"/>
        <v>1540.1200000000001</v>
      </c>
      <c r="K208" s="20">
        <v>54.68</v>
      </c>
      <c r="L208" s="20">
        <v>34.200000000000003</v>
      </c>
      <c r="M208" s="20">
        <v>668.16</v>
      </c>
      <c r="N208" s="499">
        <f>SUM(K208:M208)</f>
        <v>757.04</v>
      </c>
      <c r="O208" s="181">
        <f t="shared" si="12"/>
        <v>2297.16</v>
      </c>
      <c r="P208" s="20">
        <v>0</v>
      </c>
      <c r="Q208" s="20"/>
      <c r="R208" s="432">
        <v>52</v>
      </c>
    </row>
    <row r="209" spans="1:18" x14ac:dyDescent="0.25">
      <c r="A209" s="17" t="s">
        <v>35</v>
      </c>
      <c r="B209" s="17"/>
      <c r="C209" s="17">
        <v>0</v>
      </c>
      <c r="D209" s="17">
        <v>48.66</v>
      </c>
      <c r="E209" s="199">
        <v>103.15</v>
      </c>
      <c r="F209" s="17">
        <v>40.03</v>
      </c>
      <c r="G209" s="48">
        <f t="shared" si="11"/>
        <v>143.18</v>
      </c>
      <c r="H209" s="17">
        <v>260.26</v>
      </c>
      <c r="I209" s="17">
        <v>11.52</v>
      </c>
      <c r="J209" s="497">
        <f>C209+D209+G209+H209+I209</f>
        <v>463.62</v>
      </c>
      <c r="K209" s="20">
        <v>54.21</v>
      </c>
      <c r="L209" s="17">
        <v>0</v>
      </c>
      <c r="M209" s="20">
        <v>668.16</v>
      </c>
      <c r="N209" s="497">
        <f>SUM(K209:M209)</f>
        <v>722.37</v>
      </c>
      <c r="O209" s="26">
        <f t="shared" si="12"/>
        <v>1185.99</v>
      </c>
      <c r="P209" s="17">
        <v>0</v>
      </c>
      <c r="Q209" s="17"/>
      <c r="R209" s="434"/>
    </row>
    <row r="210" spans="1:18" ht="15.75" thickBot="1" x14ac:dyDescent="0.3">
      <c r="A210" s="199" t="s">
        <v>36</v>
      </c>
      <c r="B210" s="199"/>
      <c r="C210" s="199">
        <v>1008</v>
      </c>
      <c r="D210" s="199">
        <v>63.45</v>
      </c>
      <c r="E210" s="199">
        <v>122.67</v>
      </c>
      <c r="F210" s="199">
        <v>21.6</v>
      </c>
      <c r="G210" s="249">
        <f t="shared" si="11"/>
        <v>144.27000000000001</v>
      </c>
      <c r="H210" s="17">
        <v>260.26</v>
      </c>
      <c r="I210" s="199">
        <v>9</v>
      </c>
      <c r="J210" s="502">
        <f t="shared" ref="J210:J273" si="13">C210+D210+G210+H210+I210</f>
        <v>1484.98</v>
      </c>
      <c r="K210" s="20">
        <v>54.21</v>
      </c>
      <c r="L210" s="199">
        <v>81</v>
      </c>
      <c r="M210" s="20">
        <v>668.16</v>
      </c>
      <c r="N210" s="502">
        <f>SUM(K210:M210)</f>
        <v>803.37</v>
      </c>
      <c r="O210" s="172">
        <f t="shared" si="12"/>
        <v>2288.35</v>
      </c>
      <c r="P210" s="199">
        <v>4490</v>
      </c>
      <c r="Q210" s="199">
        <v>814094</v>
      </c>
      <c r="R210" s="246"/>
    </row>
    <row r="211" spans="1:18" ht="15.75" thickBot="1" x14ac:dyDescent="0.3">
      <c r="A211" s="243"/>
      <c r="B211" s="241"/>
      <c r="C211" s="241"/>
      <c r="D211" s="241"/>
      <c r="E211" s="241"/>
      <c r="F211" s="241"/>
      <c r="G211" s="514"/>
      <c r="H211" s="515"/>
      <c r="I211" s="515"/>
      <c r="J211" s="519"/>
      <c r="K211" s="515"/>
      <c r="L211" s="515"/>
      <c r="M211" s="516"/>
      <c r="N211" s="552"/>
      <c r="O211" s="550"/>
      <c r="P211" s="237"/>
      <c r="Q211" s="177"/>
      <c r="R211" s="241"/>
    </row>
    <row r="212" spans="1:18" x14ac:dyDescent="0.25">
      <c r="A212" s="20" t="s">
        <v>34</v>
      </c>
      <c r="B212" s="20">
        <v>53</v>
      </c>
      <c r="C212" s="20">
        <v>868</v>
      </c>
      <c r="D212" s="20">
        <v>527.51</v>
      </c>
      <c r="E212" s="20">
        <v>921.61</v>
      </c>
      <c r="F212" s="20">
        <v>78.62</v>
      </c>
      <c r="G212" s="251">
        <f t="shared" si="11"/>
        <v>1000.23</v>
      </c>
      <c r="H212" s="20">
        <v>780.78</v>
      </c>
      <c r="I212" s="20">
        <v>8.64</v>
      </c>
      <c r="J212" s="499">
        <f t="shared" si="13"/>
        <v>3185.1599999999994</v>
      </c>
      <c r="K212" s="20">
        <v>164.04</v>
      </c>
      <c r="L212" s="20">
        <v>29.45</v>
      </c>
      <c r="M212" s="20">
        <v>575.36</v>
      </c>
      <c r="N212" s="499">
        <f>SUM(K212:M212)</f>
        <v>768.85</v>
      </c>
      <c r="O212" s="181">
        <f t="shared" si="12"/>
        <v>3954.0099999999993</v>
      </c>
      <c r="P212" s="20">
        <v>4298</v>
      </c>
      <c r="Q212" s="20">
        <v>237510</v>
      </c>
      <c r="R212" s="432">
        <v>53</v>
      </c>
    </row>
    <row r="213" spans="1:18" x14ac:dyDescent="0.25">
      <c r="A213" s="17" t="s">
        <v>35</v>
      </c>
      <c r="B213" s="17"/>
      <c r="C213" s="17">
        <v>0</v>
      </c>
      <c r="D213" s="17">
        <v>603.95000000000005</v>
      </c>
      <c r="E213" s="17">
        <v>983.93</v>
      </c>
      <c r="F213" s="17">
        <v>34.47</v>
      </c>
      <c r="G213" s="48">
        <f t="shared" si="11"/>
        <v>1018.4</v>
      </c>
      <c r="H213" s="17">
        <v>780.78</v>
      </c>
      <c r="I213" s="17">
        <v>9.92</v>
      </c>
      <c r="J213" s="497">
        <f t="shared" si="13"/>
        <v>2413.0500000000002</v>
      </c>
      <c r="K213" s="20">
        <v>162.63</v>
      </c>
      <c r="L213" s="17">
        <v>0</v>
      </c>
      <c r="M213" s="20">
        <v>575.36</v>
      </c>
      <c r="N213" s="497">
        <f>SUM(K213:M213)</f>
        <v>737.99</v>
      </c>
      <c r="O213" s="26">
        <f t="shared" si="12"/>
        <v>3151.04</v>
      </c>
      <c r="P213" s="17">
        <v>3955.93</v>
      </c>
      <c r="Q213" s="17">
        <v>716141</v>
      </c>
      <c r="R213" s="434"/>
    </row>
    <row r="214" spans="1:18" ht="15.75" thickBot="1" x14ac:dyDescent="0.3">
      <c r="A214" s="199" t="s">
        <v>36</v>
      </c>
      <c r="B214" s="199"/>
      <c r="C214" s="199">
        <v>868</v>
      </c>
      <c r="D214" s="199">
        <v>558.25</v>
      </c>
      <c r="E214" s="199">
        <v>935.72</v>
      </c>
      <c r="F214" s="199">
        <v>18.600000000000001</v>
      </c>
      <c r="G214" s="249">
        <f t="shared" si="11"/>
        <v>954.32</v>
      </c>
      <c r="H214" s="17">
        <v>780.78</v>
      </c>
      <c r="I214" s="199">
        <v>7.75</v>
      </c>
      <c r="J214" s="502">
        <f t="shared" si="13"/>
        <v>3169.1000000000004</v>
      </c>
      <c r="K214" s="20">
        <v>162.63</v>
      </c>
      <c r="L214" s="199">
        <v>69.75</v>
      </c>
      <c r="M214" s="20">
        <v>575.36</v>
      </c>
      <c r="N214" s="502">
        <f>SUM(K214:M214)</f>
        <v>807.74</v>
      </c>
      <c r="O214" s="172">
        <f t="shared" si="12"/>
        <v>3976.84</v>
      </c>
      <c r="P214" s="199">
        <v>3151.04</v>
      </c>
      <c r="Q214" s="199">
        <v>35081</v>
      </c>
      <c r="R214" s="246"/>
    </row>
    <row r="215" spans="1:18" ht="15.75" thickBot="1" x14ac:dyDescent="0.3">
      <c r="A215" s="243"/>
      <c r="B215" s="241"/>
      <c r="C215" s="241"/>
      <c r="D215" s="241"/>
      <c r="E215" s="241"/>
      <c r="F215" s="241"/>
      <c r="G215" s="514"/>
      <c r="H215" s="515"/>
      <c r="I215" s="515"/>
      <c r="J215" s="519"/>
      <c r="K215" s="515"/>
      <c r="L215" s="515"/>
      <c r="M215" s="516"/>
      <c r="N215" s="552"/>
      <c r="O215" s="550"/>
      <c r="P215" s="237"/>
      <c r="Q215" s="177"/>
      <c r="R215" s="241"/>
    </row>
    <row r="216" spans="1:18" x14ac:dyDescent="0.25">
      <c r="A216" s="20" t="s">
        <v>34</v>
      </c>
      <c r="B216" s="20">
        <v>54</v>
      </c>
      <c r="C216" s="20">
        <v>879.2</v>
      </c>
      <c r="D216" s="20">
        <v>112.46</v>
      </c>
      <c r="E216" s="20">
        <v>501.19</v>
      </c>
      <c r="F216" s="20">
        <v>79.63</v>
      </c>
      <c r="G216" s="251">
        <f t="shared" si="11"/>
        <v>580.81999999999994</v>
      </c>
      <c r="H216" s="20">
        <v>520.52</v>
      </c>
      <c r="I216" s="20">
        <v>8.75</v>
      </c>
      <c r="J216" s="499">
        <f t="shared" si="13"/>
        <v>2101.75</v>
      </c>
      <c r="K216" s="20">
        <v>109.36</v>
      </c>
      <c r="L216" s="20">
        <v>29.83</v>
      </c>
      <c r="M216" s="20">
        <v>582.78</v>
      </c>
      <c r="N216" s="499">
        <f>SUM(K216:M216)</f>
        <v>721.97</v>
      </c>
      <c r="O216" s="181">
        <f t="shared" si="12"/>
        <v>2823.7200000000003</v>
      </c>
      <c r="P216" s="20">
        <v>5000</v>
      </c>
      <c r="Q216" s="20">
        <v>514031</v>
      </c>
      <c r="R216" s="432">
        <v>54</v>
      </c>
    </row>
    <row r="217" spans="1:18" x14ac:dyDescent="0.25">
      <c r="A217" s="17" t="s">
        <v>35</v>
      </c>
      <c r="B217" s="17"/>
      <c r="C217" s="17">
        <v>0</v>
      </c>
      <c r="D217" s="17">
        <v>144.54</v>
      </c>
      <c r="E217" s="17">
        <v>188.71</v>
      </c>
      <c r="F217" s="17">
        <v>34.92</v>
      </c>
      <c r="G217" s="48">
        <f t="shared" si="11"/>
        <v>223.63</v>
      </c>
      <c r="H217" s="17">
        <v>520.52</v>
      </c>
      <c r="I217" s="17">
        <v>10.050000000000001</v>
      </c>
      <c r="J217" s="497">
        <f t="shared" si="13"/>
        <v>898.7399999999999</v>
      </c>
      <c r="K217" s="20">
        <v>108.42</v>
      </c>
      <c r="L217" s="17">
        <v>0</v>
      </c>
      <c r="M217" s="20">
        <v>582.78</v>
      </c>
      <c r="N217" s="497">
        <f>SUM(K217:M217)</f>
        <v>691.19999999999993</v>
      </c>
      <c r="O217" s="26">
        <f t="shared" si="12"/>
        <v>1589.9399999999998</v>
      </c>
      <c r="P217" s="17">
        <v>4000</v>
      </c>
      <c r="Q217" s="17">
        <v>525271</v>
      </c>
      <c r="R217" s="434"/>
    </row>
    <row r="218" spans="1:18" ht="15.75" thickBot="1" x14ac:dyDescent="0.3">
      <c r="A218" s="199" t="s">
        <v>36</v>
      </c>
      <c r="B218" s="199"/>
      <c r="C218" s="199">
        <v>879.2</v>
      </c>
      <c r="D218" s="199">
        <v>127.6</v>
      </c>
      <c r="E218" s="199">
        <v>189.7</v>
      </c>
      <c r="F218" s="199">
        <v>18.84</v>
      </c>
      <c r="G218" s="249">
        <f t="shared" si="11"/>
        <v>208.54</v>
      </c>
      <c r="H218" s="17">
        <v>520.52</v>
      </c>
      <c r="I218" s="199">
        <v>7.85</v>
      </c>
      <c r="J218" s="502">
        <f t="shared" si="13"/>
        <v>1743.71</v>
      </c>
      <c r="K218" s="20">
        <v>108.42</v>
      </c>
      <c r="L218" s="199">
        <v>70.650000000000006</v>
      </c>
      <c r="M218" s="240">
        <v>582.78</v>
      </c>
      <c r="N218" s="502">
        <f>SUM(K218:M218)</f>
        <v>761.84999999999991</v>
      </c>
      <c r="O218" s="172">
        <f t="shared" si="12"/>
        <v>2505.56</v>
      </c>
      <c r="P218" s="199">
        <v>3500</v>
      </c>
      <c r="Q218" s="199">
        <v>67847</v>
      </c>
      <c r="R218" s="246"/>
    </row>
    <row r="219" spans="1:18" ht="15.75" thickBot="1" x14ac:dyDescent="0.3">
      <c r="A219" s="243"/>
      <c r="B219" s="241"/>
      <c r="C219" s="241"/>
      <c r="D219" s="241"/>
      <c r="E219" s="241"/>
      <c r="F219" s="241"/>
      <c r="G219" s="514"/>
      <c r="H219" s="515"/>
      <c r="I219" s="515"/>
      <c r="J219" s="519"/>
      <c r="K219" s="515"/>
      <c r="L219" s="516"/>
      <c r="M219" s="522"/>
      <c r="N219" s="549"/>
      <c r="O219" s="550"/>
      <c r="P219" s="237"/>
      <c r="Q219" s="177"/>
      <c r="R219" s="241"/>
    </row>
    <row r="220" spans="1:18" x14ac:dyDescent="0.25">
      <c r="A220" s="20" t="s">
        <v>34</v>
      </c>
      <c r="B220" s="20">
        <v>55</v>
      </c>
      <c r="C220" s="20">
        <v>1324.4</v>
      </c>
      <c r="D220" s="20">
        <v>116</v>
      </c>
      <c r="E220" s="20">
        <v>276.64</v>
      </c>
      <c r="F220" s="20">
        <v>119.95</v>
      </c>
      <c r="G220" s="251">
        <f t="shared" ref="G220:G222" si="14">E220+F220</f>
        <v>396.59</v>
      </c>
      <c r="H220" s="20">
        <v>137.16999999999999</v>
      </c>
      <c r="I220" s="20">
        <v>13.19</v>
      </c>
      <c r="J220" s="499">
        <f t="shared" ref="J220:J222" si="15">C220+D220+G220+H220+I220</f>
        <v>1987.3500000000001</v>
      </c>
      <c r="K220" s="20">
        <v>109.36</v>
      </c>
      <c r="L220" s="20">
        <v>44.94</v>
      </c>
      <c r="M220" s="20">
        <v>877.89</v>
      </c>
      <c r="N220" s="499">
        <f>SUM(K220:M220)</f>
        <v>1032.19</v>
      </c>
      <c r="O220" s="181">
        <f t="shared" si="12"/>
        <v>3019.54</v>
      </c>
      <c r="P220" s="20">
        <v>0</v>
      </c>
      <c r="Q220" s="20"/>
      <c r="R220" s="432">
        <v>55</v>
      </c>
    </row>
    <row r="221" spans="1:18" x14ac:dyDescent="0.25">
      <c r="A221" s="17" t="s">
        <v>35</v>
      </c>
      <c r="B221" s="17"/>
      <c r="C221" s="17">
        <v>0</v>
      </c>
      <c r="D221" s="17">
        <v>116</v>
      </c>
      <c r="E221" s="17">
        <v>276.64</v>
      </c>
      <c r="F221" s="17">
        <v>52.6</v>
      </c>
      <c r="G221" s="48">
        <f t="shared" si="14"/>
        <v>329.24</v>
      </c>
      <c r="H221" s="17">
        <v>67.27</v>
      </c>
      <c r="I221" s="17">
        <v>15.14</v>
      </c>
      <c r="J221" s="497">
        <f t="shared" si="15"/>
        <v>527.65</v>
      </c>
      <c r="K221" s="20">
        <v>108.42</v>
      </c>
      <c r="L221" s="17">
        <v>0</v>
      </c>
      <c r="M221" s="20">
        <v>877.89</v>
      </c>
      <c r="N221" s="497">
        <f>SUM(K221:M221)</f>
        <v>986.31</v>
      </c>
      <c r="O221" s="26">
        <f t="shared" si="12"/>
        <v>1513.96</v>
      </c>
      <c r="P221" s="17">
        <v>0</v>
      </c>
      <c r="Q221" s="17"/>
      <c r="R221" s="434"/>
    </row>
    <row r="222" spans="1:18" ht="15.75" thickBot="1" x14ac:dyDescent="0.3">
      <c r="A222" s="199" t="s">
        <v>36</v>
      </c>
      <c r="B222" s="199"/>
      <c r="C222" s="199">
        <v>1324.4</v>
      </c>
      <c r="D222" s="199">
        <v>116</v>
      </c>
      <c r="E222" s="199">
        <v>316.16000000000003</v>
      </c>
      <c r="F222" s="199">
        <v>28.38</v>
      </c>
      <c r="G222" s="249">
        <f t="shared" si="14"/>
        <v>344.54</v>
      </c>
      <c r="H222" s="199">
        <v>91.74</v>
      </c>
      <c r="I222" s="199">
        <v>11.83</v>
      </c>
      <c r="J222" s="502">
        <f t="shared" si="15"/>
        <v>1888.51</v>
      </c>
      <c r="K222" s="20">
        <v>108.42</v>
      </c>
      <c r="L222" s="199">
        <v>106.43</v>
      </c>
      <c r="M222" s="20">
        <v>877.89</v>
      </c>
      <c r="N222" s="502">
        <f>SUM(K222:M222)</f>
        <v>1092.74</v>
      </c>
      <c r="O222" s="172">
        <f t="shared" si="12"/>
        <v>2981.25</v>
      </c>
      <c r="P222" s="199">
        <v>6000</v>
      </c>
      <c r="Q222" s="199">
        <v>652569</v>
      </c>
      <c r="R222" s="246"/>
    </row>
    <row r="223" spans="1:18" ht="15.75" thickBot="1" x14ac:dyDescent="0.3">
      <c r="A223" s="243"/>
      <c r="B223" s="241"/>
      <c r="C223" s="241"/>
      <c r="D223" s="241"/>
      <c r="E223" s="241"/>
      <c r="F223" s="241"/>
      <c r="G223" s="514"/>
      <c r="H223" s="515"/>
      <c r="I223" s="515"/>
      <c r="J223" s="519"/>
      <c r="K223" s="515"/>
      <c r="L223" s="515"/>
      <c r="M223" s="516"/>
      <c r="N223" s="552"/>
      <c r="O223" s="550"/>
      <c r="P223" s="237"/>
      <c r="Q223" s="177"/>
      <c r="R223" s="241"/>
    </row>
    <row r="224" spans="1:18" x14ac:dyDescent="0.25">
      <c r="A224" s="20" t="s">
        <v>34</v>
      </c>
      <c r="B224" s="20">
        <v>56</v>
      </c>
      <c r="C224" s="20">
        <v>952</v>
      </c>
      <c r="D224" s="20">
        <v>295.33999999999997</v>
      </c>
      <c r="E224" s="20">
        <v>438.63</v>
      </c>
      <c r="F224" s="20">
        <v>86.22</v>
      </c>
      <c r="G224" s="251">
        <f t="shared" ref="G224:G226" si="16">E224+F224</f>
        <v>524.85</v>
      </c>
      <c r="H224" s="20">
        <v>520.52</v>
      </c>
      <c r="I224" s="20">
        <v>9.48</v>
      </c>
      <c r="J224" s="499">
        <f t="shared" ref="J224:J226" si="17">C224+D224+G224+H224+I224</f>
        <v>2302.19</v>
      </c>
      <c r="K224" s="20">
        <v>109.36</v>
      </c>
      <c r="L224" s="20">
        <v>32.299999999999997</v>
      </c>
      <c r="M224" s="20">
        <v>631.04</v>
      </c>
      <c r="N224" s="499">
        <f>SUM(K224:M224)</f>
        <v>772.69999999999993</v>
      </c>
      <c r="O224" s="181">
        <f t="shared" si="12"/>
        <v>3074.89</v>
      </c>
      <c r="P224" s="20">
        <v>6250</v>
      </c>
      <c r="Q224" s="20">
        <v>264893</v>
      </c>
      <c r="R224" s="432">
        <v>56</v>
      </c>
    </row>
    <row r="225" spans="1:19" x14ac:dyDescent="0.25">
      <c r="A225" s="17" t="s">
        <v>35</v>
      </c>
      <c r="B225" s="17"/>
      <c r="C225" s="17">
        <v>0</v>
      </c>
      <c r="D225" s="17">
        <v>290.45999999999998</v>
      </c>
      <c r="E225" s="17">
        <v>399.19</v>
      </c>
      <c r="F225" s="17">
        <v>37.81</v>
      </c>
      <c r="G225" s="48">
        <f t="shared" si="16"/>
        <v>437</v>
      </c>
      <c r="H225" s="17">
        <v>520.52</v>
      </c>
      <c r="I225" s="17">
        <v>10.88</v>
      </c>
      <c r="J225" s="497">
        <f t="shared" si="17"/>
        <v>1258.8600000000001</v>
      </c>
      <c r="K225" s="20">
        <v>108.42</v>
      </c>
      <c r="L225" s="17">
        <v>0</v>
      </c>
      <c r="M225" s="20">
        <v>631.04</v>
      </c>
      <c r="N225" s="497">
        <f>SUM(K225:M225)</f>
        <v>739.45999999999992</v>
      </c>
      <c r="O225" s="26">
        <f t="shared" si="12"/>
        <v>1998.3200000000002</v>
      </c>
      <c r="P225" s="17">
        <v>3057</v>
      </c>
      <c r="Q225" s="17">
        <v>379429</v>
      </c>
      <c r="R225" s="434"/>
    </row>
    <row r="226" spans="1:19" ht="15.75" thickBot="1" x14ac:dyDescent="0.3">
      <c r="A226" s="199" t="s">
        <v>36</v>
      </c>
      <c r="B226" s="199"/>
      <c r="C226" s="199">
        <v>952</v>
      </c>
      <c r="D226" s="199">
        <v>307.39999999999998</v>
      </c>
      <c r="E226" s="199">
        <v>399.15</v>
      </c>
      <c r="F226" s="199">
        <v>20.399999999999999</v>
      </c>
      <c r="G226" s="249">
        <f t="shared" si="16"/>
        <v>419.54999999999995</v>
      </c>
      <c r="H226" s="17">
        <v>520.52</v>
      </c>
      <c r="I226" s="199">
        <v>8.5</v>
      </c>
      <c r="J226" s="502">
        <f t="shared" si="17"/>
        <v>2207.9700000000003</v>
      </c>
      <c r="K226" s="20">
        <v>108.42</v>
      </c>
      <c r="L226" s="199">
        <v>76.5</v>
      </c>
      <c r="M226" s="20">
        <v>631.04</v>
      </c>
      <c r="N226" s="502">
        <f>SUM(K226:M226)</f>
        <v>815.96</v>
      </c>
      <c r="O226" s="172">
        <f t="shared" si="12"/>
        <v>3023.9300000000003</v>
      </c>
      <c r="P226" s="199">
        <v>0</v>
      </c>
      <c r="Q226" s="199"/>
      <c r="R226" s="246"/>
    </row>
    <row r="227" spans="1:19" ht="15.75" thickBot="1" x14ac:dyDescent="0.3">
      <c r="A227" s="243"/>
      <c r="B227" s="241"/>
      <c r="C227" s="241"/>
      <c r="D227" s="241"/>
      <c r="E227" s="241"/>
      <c r="F227" s="241"/>
      <c r="G227" s="514"/>
      <c r="H227" s="515"/>
      <c r="I227" s="515"/>
      <c r="J227" s="519"/>
      <c r="K227" s="515"/>
      <c r="L227" s="515"/>
      <c r="M227" s="516"/>
      <c r="N227" s="552"/>
      <c r="O227" s="550"/>
      <c r="P227" s="237"/>
      <c r="Q227" s="177"/>
      <c r="R227" s="241"/>
    </row>
    <row r="228" spans="1:19" x14ac:dyDescent="0.25">
      <c r="A228" s="20" t="s">
        <v>34</v>
      </c>
      <c r="B228" s="20">
        <v>57</v>
      </c>
      <c r="C228" s="20">
        <v>868</v>
      </c>
      <c r="D228" s="20">
        <v>23.2</v>
      </c>
      <c r="E228" s="20">
        <v>35.57</v>
      </c>
      <c r="F228" s="20">
        <v>78.62</v>
      </c>
      <c r="G228" s="251">
        <f t="shared" ref="G228:G230" si="18">E228+F228</f>
        <v>114.19</v>
      </c>
      <c r="H228" s="542">
        <v>0</v>
      </c>
      <c r="I228" s="20">
        <v>8.64</v>
      </c>
      <c r="J228" s="499">
        <f t="shared" ref="J228:J230" si="19">C228+D228+G228+H228+I228</f>
        <v>1014.0300000000001</v>
      </c>
      <c r="K228" s="20">
        <v>0</v>
      </c>
      <c r="L228" s="20">
        <v>29.45</v>
      </c>
      <c r="M228" s="20">
        <v>575.36</v>
      </c>
      <c r="N228" s="499">
        <f>SUM(K228:M228)</f>
        <v>604.81000000000006</v>
      </c>
      <c r="O228" s="181">
        <f t="shared" si="12"/>
        <v>1618.8400000000001</v>
      </c>
      <c r="P228" s="20">
        <v>3800</v>
      </c>
      <c r="Q228" s="20" t="s">
        <v>206</v>
      </c>
      <c r="R228" s="432">
        <v>57</v>
      </c>
      <c r="S228" s="415"/>
    </row>
    <row r="229" spans="1:19" x14ac:dyDescent="0.25">
      <c r="A229" s="17" t="s">
        <v>35</v>
      </c>
      <c r="B229" s="17"/>
      <c r="C229" s="17">
        <v>0</v>
      </c>
      <c r="D229" s="17">
        <v>23.2</v>
      </c>
      <c r="E229" s="17">
        <v>130.41999999999999</v>
      </c>
      <c r="F229" s="17">
        <v>34.47</v>
      </c>
      <c r="G229" s="48">
        <f t="shared" si="18"/>
        <v>164.89</v>
      </c>
      <c r="H229" s="543">
        <v>0</v>
      </c>
      <c r="I229" s="17">
        <v>9.92</v>
      </c>
      <c r="J229" s="497">
        <f t="shared" si="19"/>
        <v>198.00999999999996</v>
      </c>
      <c r="K229" s="20">
        <v>0</v>
      </c>
      <c r="L229" s="17">
        <v>0</v>
      </c>
      <c r="M229" s="20">
        <v>575.36</v>
      </c>
      <c r="N229" s="497">
        <f>SUM(K229:M229)</f>
        <v>575.36</v>
      </c>
      <c r="O229" s="26">
        <f t="shared" si="12"/>
        <v>773.37</v>
      </c>
      <c r="P229" s="17">
        <v>0</v>
      </c>
      <c r="Q229" s="17"/>
      <c r="R229" s="434"/>
    </row>
    <row r="230" spans="1:19" ht="15.75" thickBot="1" x14ac:dyDescent="0.3">
      <c r="A230" s="199" t="s">
        <v>36</v>
      </c>
      <c r="B230" s="199"/>
      <c r="C230" s="199">
        <v>868</v>
      </c>
      <c r="D230" s="199">
        <v>5.8</v>
      </c>
      <c r="E230" s="199">
        <v>51.38</v>
      </c>
      <c r="F230" s="199">
        <v>18.600000000000001</v>
      </c>
      <c r="G230" s="249">
        <f t="shared" si="18"/>
        <v>69.98</v>
      </c>
      <c r="H230" s="544">
        <v>0</v>
      </c>
      <c r="I230" s="199">
        <v>7.75</v>
      </c>
      <c r="J230" s="502">
        <f t="shared" si="19"/>
        <v>951.53</v>
      </c>
      <c r="K230" s="20">
        <v>0</v>
      </c>
      <c r="L230" s="199">
        <v>69.75</v>
      </c>
      <c r="M230" s="240">
        <v>575.36</v>
      </c>
      <c r="N230" s="502">
        <f>SUM(K230:M230)</f>
        <v>645.11</v>
      </c>
      <c r="O230" s="172">
        <f t="shared" si="12"/>
        <v>1596.6399999999999</v>
      </c>
      <c r="P230" s="199">
        <v>560</v>
      </c>
      <c r="Q230" s="199">
        <v>880817</v>
      </c>
      <c r="R230" s="246"/>
    </row>
    <row r="231" spans="1:19" ht="15.75" thickBot="1" x14ac:dyDescent="0.3">
      <c r="A231" s="243"/>
      <c r="B231" s="241"/>
      <c r="C231" s="241"/>
      <c r="D231" s="241"/>
      <c r="E231" s="241"/>
      <c r="F231" s="241"/>
      <c r="G231" s="514"/>
      <c r="H231" s="515"/>
      <c r="I231" s="515"/>
      <c r="J231" s="519"/>
      <c r="K231" s="515"/>
      <c r="L231" s="516"/>
      <c r="M231" s="522"/>
      <c r="N231" s="549"/>
      <c r="O231" s="550"/>
      <c r="P231" s="237"/>
      <c r="Q231" s="177"/>
      <c r="R231" s="241"/>
    </row>
    <row r="232" spans="1:19" x14ac:dyDescent="0.25">
      <c r="A232" s="20" t="s">
        <v>34</v>
      </c>
      <c r="B232" s="20">
        <v>58</v>
      </c>
      <c r="C232" s="20">
        <v>890.4</v>
      </c>
      <c r="D232" s="20">
        <v>80.5</v>
      </c>
      <c r="E232" s="20">
        <v>89.17</v>
      </c>
      <c r="F232" s="20">
        <v>80.64</v>
      </c>
      <c r="G232" s="251">
        <f t="shared" ref="G232:G234" si="20">E232+F232</f>
        <v>169.81</v>
      </c>
      <c r="H232" s="20">
        <v>134.29</v>
      </c>
      <c r="I232" s="20">
        <v>8.86</v>
      </c>
      <c r="J232" s="499">
        <f t="shared" ref="J232:J234" si="21">C232+D232+G232+H232+I232</f>
        <v>1283.8599999999999</v>
      </c>
      <c r="K232" s="20">
        <v>54.68</v>
      </c>
      <c r="L232" s="20">
        <v>30.21</v>
      </c>
      <c r="M232" s="20">
        <v>590.21</v>
      </c>
      <c r="N232" s="499">
        <f>SUM(K232:M232)</f>
        <v>675.1</v>
      </c>
      <c r="O232" s="181">
        <f t="shared" si="12"/>
        <v>1958.96</v>
      </c>
      <c r="P232" s="20">
        <v>5000</v>
      </c>
      <c r="Q232" s="20">
        <v>475644</v>
      </c>
      <c r="R232" s="432">
        <v>58</v>
      </c>
    </row>
    <row r="233" spans="1:19" x14ac:dyDescent="0.25">
      <c r="A233" s="17" t="s">
        <v>35</v>
      </c>
      <c r="B233" s="17"/>
      <c r="C233" s="17">
        <v>0</v>
      </c>
      <c r="D233" s="17">
        <v>111.3</v>
      </c>
      <c r="E233" s="17">
        <v>117.95</v>
      </c>
      <c r="F233" s="17">
        <v>35.36</v>
      </c>
      <c r="G233" s="48">
        <f t="shared" si="20"/>
        <v>153.31</v>
      </c>
      <c r="H233" s="17">
        <v>110.61</v>
      </c>
      <c r="I233" s="17">
        <v>10.18</v>
      </c>
      <c r="J233" s="497">
        <f t="shared" si="21"/>
        <v>385.40000000000003</v>
      </c>
      <c r="K233" s="20">
        <v>54.21</v>
      </c>
      <c r="L233" s="17">
        <v>0</v>
      </c>
      <c r="M233" s="20">
        <v>590.21</v>
      </c>
      <c r="N233" s="497">
        <f>SUM(K233:M233)</f>
        <v>644.42000000000007</v>
      </c>
      <c r="O233" s="26">
        <f t="shared" si="12"/>
        <v>1029.8200000000002</v>
      </c>
      <c r="P233" s="17">
        <v>0</v>
      </c>
      <c r="Q233" s="17"/>
      <c r="R233" s="434"/>
    </row>
    <row r="234" spans="1:19" ht="15.75" thickBot="1" x14ac:dyDescent="0.3">
      <c r="A234" s="199" t="s">
        <v>36</v>
      </c>
      <c r="B234" s="199"/>
      <c r="C234" s="199">
        <v>890.4</v>
      </c>
      <c r="D234" s="199">
        <v>60.49</v>
      </c>
      <c r="E234" s="199">
        <v>65.13</v>
      </c>
      <c r="F234" s="199">
        <v>19.079999999999998</v>
      </c>
      <c r="G234" s="249">
        <f t="shared" si="20"/>
        <v>84.21</v>
      </c>
      <c r="H234" s="199">
        <v>89.38</v>
      </c>
      <c r="I234" s="199">
        <v>7.95</v>
      </c>
      <c r="J234" s="502">
        <f t="shared" si="21"/>
        <v>1132.43</v>
      </c>
      <c r="K234" s="20">
        <v>54.21</v>
      </c>
      <c r="L234" s="199">
        <v>71.55</v>
      </c>
      <c r="M234" s="20">
        <v>590.21</v>
      </c>
      <c r="N234" s="502">
        <f>SUM(K234:M234)</f>
        <v>715.97</v>
      </c>
      <c r="O234" s="172">
        <f t="shared" si="12"/>
        <v>1848.4</v>
      </c>
      <c r="P234" s="199">
        <v>0</v>
      </c>
      <c r="Q234" s="199"/>
      <c r="R234" s="246"/>
    </row>
    <row r="235" spans="1:19" ht="15.75" thickBot="1" x14ac:dyDescent="0.3">
      <c r="A235" s="243"/>
      <c r="B235" s="241"/>
      <c r="C235" s="241"/>
      <c r="D235" s="241"/>
      <c r="E235" s="241"/>
      <c r="F235" s="241"/>
      <c r="G235" s="514"/>
      <c r="H235" s="515"/>
      <c r="I235" s="515"/>
      <c r="J235" s="519"/>
      <c r="K235" s="515"/>
      <c r="L235" s="515"/>
      <c r="M235" s="516"/>
      <c r="N235" s="552"/>
      <c r="O235" s="550"/>
      <c r="P235" s="237"/>
      <c r="Q235" s="177"/>
      <c r="R235" s="241"/>
    </row>
    <row r="236" spans="1:19" x14ac:dyDescent="0.25">
      <c r="A236" s="20" t="s">
        <v>34</v>
      </c>
      <c r="B236" s="20">
        <v>59</v>
      </c>
      <c r="C236" s="20">
        <v>1302</v>
      </c>
      <c r="D236" s="20">
        <v>156.6</v>
      </c>
      <c r="E236" s="20">
        <v>284.54000000000002</v>
      </c>
      <c r="F236" s="20">
        <v>117.92</v>
      </c>
      <c r="G236" s="251">
        <f t="shared" ref="G236:G238" si="22">E236+F236</f>
        <v>402.46000000000004</v>
      </c>
      <c r="H236" s="20">
        <v>218.43</v>
      </c>
      <c r="I236" s="20">
        <v>12.96</v>
      </c>
      <c r="J236" s="499">
        <f t="shared" ref="J236:J238" si="23">C236+D236+G236+H236+I236</f>
        <v>2092.4499999999998</v>
      </c>
      <c r="K236" s="20">
        <v>109.36</v>
      </c>
      <c r="L236" s="20">
        <v>44.18</v>
      </c>
      <c r="M236" s="20">
        <v>863.04</v>
      </c>
      <c r="N236" s="499">
        <f>SUM(K236:M236)</f>
        <v>1016.5799999999999</v>
      </c>
      <c r="O236" s="181">
        <f t="shared" si="12"/>
        <v>3109.0299999999997</v>
      </c>
      <c r="P236" s="20">
        <v>4000</v>
      </c>
      <c r="Q236" s="20">
        <v>334716</v>
      </c>
      <c r="R236" s="432">
        <v>59</v>
      </c>
    </row>
    <row r="237" spans="1:19" x14ac:dyDescent="0.25">
      <c r="A237" s="17" t="s">
        <v>35</v>
      </c>
      <c r="B237" s="17"/>
      <c r="C237" s="17">
        <v>0</v>
      </c>
      <c r="D237" s="17">
        <v>232</v>
      </c>
      <c r="E237" s="17">
        <v>335.92</v>
      </c>
      <c r="F237" s="17">
        <v>51.71</v>
      </c>
      <c r="G237" s="48">
        <f t="shared" si="22"/>
        <v>387.63</v>
      </c>
      <c r="H237" s="17">
        <v>262.11</v>
      </c>
      <c r="I237" s="17">
        <v>14.88</v>
      </c>
      <c r="J237" s="497">
        <f t="shared" si="23"/>
        <v>896.62</v>
      </c>
      <c r="K237" s="20">
        <v>108.42</v>
      </c>
      <c r="L237" s="17">
        <v>0</v>
      </c>
      <c r="M237" s="20">
        <v>863.04</v>
      </c>
      <c r="N237" s="497">
        <f>SUM(K237:M237)</f>
        <v>971.45999999999992</v>
      </c>
      <c r="O237" s="26">
        <f t="shared" si="12"/>
        <v>1868.08</v>
      </c>
      <c r="P237" s="17">
        <v>4000</v>
      </c>
      <c r="Q237" s="17">
        <v>142582</v>
      </c>
      <c r="R237" s="434"/>
    </row>
    <row r="238" spans="1:19" ht="15.75" thickBot="1" x14ac:dyDescent="0.3">
      <c r="A238" s="199" t="s">
        <v>36</v>
      </c>
      <c r="B238" s="199"/>
      <c r="C238" s="199">
        <v>1302</v>
      </c>
      <c r="D238" s="199">
        <v>156.6</v>
      </c>
      <c r="E238" s="199">
        <v>264.77999999999997</v>
      </c>
      <c r="F238" s="199">
        <v>27.9</v>
      </c>
      <c r="G238" s="249">
        <f t="shared" si="22"/>
        <v>292.67999999999995</v>
      </c>
      <c r="H238" s="199">
        <v>218.43</v>
      </c>
      <c r="I238" s="199">
        <v>11.63</v>
      </c>
      <c r="J238" s="502">
        <f t="shared" si="23"/>
        <v>1981.34</v>
      </c>
      <c r="K238" s="20">
        <v>108.42</v>
      </c>
      <c r="L238" s="199">
        <v>104.63</v>
      </c>
      <c r="M238" s="20">
        <v>863.04</v>
      </c>
      <c r="N238" s="502">
        <f>SUM(K238:M238)</f>
        <v>1076.0899999999999</v>
      </c>
      <c r="O238" s="172">
        <f t="shared" si="12"/>
        <v>3057.43</v>
      </c>
      <c r="P238" s="199">
        <v>3800</v>
      </c>
      <c r="Q238" s="199">
        <v>16552</v>
      </c>
      <c r="R238" s="246"/>
    </row>
    <row r="239" spans="1:19" ht="15.75" thickBot="1" x14ac:dyDescent="0.3">
      <c r="A239" s="243"/>
      <c r="B239" s="241"/>
      <c r="C239" s="241"/>
      <c r="D239" s="241"/>
      <c r="E239" s="241"/>
      <c r="F239" s="241"/>
      <c r="G239" s="514"/>
      <c r="H239" s="515"/>
      <c r="I239" s="515"/>
      <c r="J239" s="519"/>
      <c r="K239" s="515"/>
      <c r="L239" s="515"/>
      <c r="M239" s="516"/>
      <c r="N239" s="552"/>
      <c r="O239" s="550"/>
      <c r="P239" s="237"/>
      <c r="Q239" s="177"/>
      <c r="R239" s="241"/>
    </row>
    <row r="240" spans="1:19" x14ac:dyDescent="0.25">
      <c r="A240" s="20" t="s">
        <v>34</v>
      </c>
      <c r="B240" s="20">
        <v>60</v>
      </c>
      <c r="C240" s="20">
        <v>966</v>
      </c>
      <c r="D240" s="20">
        <v>0</v>
      </c>
      <c r="E240" s="20">
        <v>0</v>
      </c>
      <c r="F240" s="20">
        <v>87.49</v>
      </c>
      <c r="G240" s="251">
        <f t="shared" ref="G240:G242" si="24">E240+F240</f>
        <v>87.49</v>
      </c>
      <c r="H240" s="20">
        <v>0</v>
      </c>
      <c r="I240" s="20">
        <v>9.6199999999999992</v>
      </c>
      <c r="J240" s="499">
        <f t="shared" ref="J240:J242" si="25">C240+D240+G240+H240+I240</f>
        <v>1063.1099999999999</v>
      </c>
      <c r="K240" s="20">
        <v>0</v>
      </c>
      <c r="L240" s="20">
        <v>32.78</v>
      </c>
      <c r="M240" s="20">
        <v>640.32000000000005</v>
      </c>
      <c r="N240" s="499">
        <f>SUM(K240:M240)</f>
        <v>673.1</v>
      </c>
      <c r="O240" s="181">
        <f t="shared" si="12"/>
        <v>1736.21</v>
      </c>
      <c r="P240" s="20">
        <v>0</v>
      </c>
      <c r="Q240" s="20"/>
      <c r="R240" s="432">
        <v>60</v>
      </c>
    </row>
    <row r="241" spans="1:18" x14ac:dyDescent="0.25">
      <c r="A241" s="17" t="s">
        <v>35</v>
      </c>
      <c r="B241" s="17"/>
      <c r="C241" s="17">
        <v>0</v>
      </c>
      <c r="D241" s="17">
        <v>34.799999999999997</v>
      </c>
      <c r="E241" s="17">
        <v>47.42</v>
      </c>
      <c r="F241" s="17">
        <v>38.36</v>
      </c>
      <c r="G241" s="48">
        <f t="shared" si="24"/>
        <v>85.78</v>
      </c>
      <c r="H241" s="17">
        <v>0</v>
      </c>
      <c r="I241" s="17">
        <v>11.04</v>
      </c>
      <c r="J241" s="497">
        <f t="shared" si="25"/>
        <v>131.62</v>
      </c>
      <c r="K241" s="20">
        <v>0</v>
      </c>
      <c r="L241" s="17">
        <v>0</v>
      </c>
      <c r="M241" s="20">
        <v>640.32000000000005</v>
      </c>
      <c r="N241" s="497">
        <f>SUM(K241:M241)</f>
        <v>640.32000000000005</v>
      </c>
      <c r="O241" s="26">
        <f t="shared" si="12"/>
        <v>771.94</v>
      </c>
      <c r="P241" s="17">
        <v>0</v>
      </c>
      <c r="Q241" s="17"/>
      <c r="R241" s="434"/>
    </row>
    <row r="242" spans="1:18" ht="15.75" thickBot="1" x14ac:dyDescent="0.3">
      <c r="A242" s="199" t="s">
        <v>36</v>
      </c>
      <c r="B242" s="199"/>
      <c r="C242" s="199">
        <v>966</v>
      </c>
      <c r="D242" s="199">
        <v>187.28</v>
      </c>
      <c r="E242" s="199">
        <v>566.20000000000005</v>
      </c>
      <c r="F242" s="199">
        <v>20.7</v>
      </c>
      <c r="G242" s="249">
        <f t="shared" si="24"/>
        <v>586.90000000000009</v>
      </c>
      <c r="H242" s="199">
        <v>520.52</v>
      </c>
      <c r="I242" s="199">
        <v>8.6300000000000008</v>
      </c>
      <c r="J242" s="502">
        <f t="shared" si="25"/>
        <v>2269.33</v>
      </c>
      <c r="K242" s="20">
        <v>108.42</v>
      </c>
      <c r="L242" s="199">
        <v>77.63</v>
      </c>
      <c r="M242" s="240">
        <v>640.32000000000005</v>
      </c>
      <c r="N242" s="502">
        <f>SUM(K242:M242)</f>
        <v>826.37000000000012</v>
      </c>
      <c r="O242" s="172">
        <f t="shared" si="12"/>
        <v>3095.7</v>
      </c>
      <c r="P242" s="199">
        <v>9900</v>
      </c>
      <c r="Q242" s="199">
        <v>159816</v>
      </c>
      <c r="R242" s="246"/>
    </row>
    <row r="243" spans="1:18" ht="15.75" thickBot="1" x14ac:dyDescent="0.3">
      <c r="A243" s="243"/>
      <c r="B243" s="241"/>
      <c r="C243" s="241"/>
      <c r="D243" s="241"/>
      <c r="E243" s="241"/>
      <c r="F243" s="241"/>
      <c r="G243" s="514"/>
      <c r="H243" s="515"/>
      <c r="I243" s="515"/>
      <c r="J243" s="519"/>
      <c r="K243" s="515"/>
      <c r="L243" s="516"/>
      <c r="M243" s="522"/>
      <c r="N243" s="549"/>
      <c r="O243" s="550"/>
      <c r="P243" s="237"/>
      <c r="Q243" s="177"/>
      <c r="R243" s="241"/>
    </row>
    <row r="244" spans="1:18" x14ac:dyDescent="0.25">
      <c r="A244" s="20" t="s">
        <v>34</v>
      </c>
      <c r="B244" s="20">
        <v>61</v>
      </c>
      <c r="C244" s="20">
        <v>879.2</v>
      </c>
      <c r="D244" s="20">
        <v>55.45</v>
      </c>
      <c r="E244" s="20">
        <v>37.78</v>
      </c>
      <c r="F244" s="20">
        <v>79.63</v>
      </c>
      <c r="G244" s="251">
        <f t="shared" ref="G244:G246" si="26">E244+F244</f>
        <v>117.41</v>
      </c>
      <c r="H244" s="20">
        <v>260.26</v>
      </c>
      <c r="I244" s="20">
        <v>8.75</v>
      </c>
      <c r="J244" s="499">
        <f t="shared" ref="J244:J246" si="27">C244+D244+G244+H244+I244</f>
        <v>1321.0700000000002</v>
      </c>
      <c r="K244" s="20">
        <v>54.68</v>
      </c>
      <c r="L244" s="20">
        <v>29.83</v>
      </c>
      <c r="M244" s="20">
        <v>582.78</v>
      </c>
      <c r="N244" s="499">
        <f>SUM(K244:M244)</f>
        <v>667.29</v>
      </c>
      <c r="O244" s="181">
        <f t="shared" si="12"/>
        <v>1988.3600000000001</v>
      </c>
      <c r="P244" s="20">
        <v>0</v>
      </c>
      <c r="Q244" s="20"/>
      <c r="R244" s="432">
        <v>61</v>
      </c>
    </row>
    <row r="245" spans="1:18" x14ac:dyDescent="0.25">
      <c r="A245" s="17" t="s">
        <v>35</v>
      </c>
      <c r="B245" s="17"/>
      <c r="C245" s="17">
        <v>0</v>
      </c>
      <c r="D245" s="17">
        <v>60.55</v>
      </c>
      <c r="E245" s="17">
        <v>41.26</v>
      </c>
      <c r="F245" s="17">
        <v>34.92</v>
      </c>
      <c r="G245" s="48">
        <f t="shared" si="26"/>
        <v>76.180000000000007</v>
      </c>
      <c r="H245" s="17">
        <v>260.26</v>
      </c>
      <c r="I245" s="17">
        <v>10.050000000000001</v>
      </c>
      <c r="J245" s="497">
        <f t="shared" si="27"/>
        <v>407.04</v>
      </c>
      <c r="K245" s="20">
        <v>54.21</v>
      </c>
      <c r="L245" s="17">
        <v>0</v>
      </c>
      <c r="M245" s="20">
        <v>582.78</v>
      </c>
      <c r="N245" s="497">
        <f>SUM(K245:M245)</f>
        <v>636.99</v>
      </c>
      <c r="O245" s="26">
        <f t="shared" si="12"/>
        <v>1044.03</v>
      </c>
      <c r="P245" s="17">
        <v>0</v>
      </c>
      <c r="Q245" s="17"/>
      <c r="R245" s="434"/>
    </row>
    <row r="246" spans="1:18" ht="15.75" thickBot="1" x14ac:dyDescent="0.3">
      <c r="A246" s="199" t="s">
        <v>36</v>
      </c>
      <c r="B246" s="199"/>
      <c r="C246" s="199">
        <v>879.2</v>
      </c>
      <c r="D246" s="199">
        <v>76.680000000000007</v>
      </c>
      <c r="E246" s="199">
        <v>107.57</v>
      </c>
      <c r="F246" s="199">
        <v>18.84</v>
      </c>
      <c r="G246" s="249">
        <f t="shared" si="26"/>
        <v>126.41</v>
      </c>
      <c r="H246" s="17">
        <v>260.26</v>
      </c>
      <c r="I246" s="199">
        <v>7.85</v>
      </c>
      <c r="J246" s="502">
        <f t="shared" si="27"/>
        <v>1350.4</v>
      </c>
      <c r="K246" s="20">
        <v>54.21</v>
      </c>
      <c r="L246" s="199">
        <v>70.650000000000006</v>
      </c>
      <c r="M246" s="240">
        <v>582.78</v>
      </c>
      <c r="N246" s="502">
        <f>SUM(K246:M246)</f>
        <v>707.64</v>
      </c>
      <c r="O246" s="172">
        <f t="shared" si="12"/>
        <v>2058.04</v>
      </c>
      <c r="P246" s="199">
        <v>0</v>
      </c>
      <c r="Q246" s="199"/>
      <c r="R246" s="246"/>
    </row>
    <row r="247" spans="1:18" ht="15.75" thickBot="1" x14ac:dyDescent="0.3">
      <c r="A247" s="243"/>
      <c r="B247" s="241"/>
      <c r="C247" s="241"/>
      <c r="D247" s="241"/>
      <c r="E247" s="241"/>
      <c r="F247" s="241"/>
      <c r="G247" s="250"/>
      <c r="H247" s="241"/>
      <c r="I247" s="241"/>
      <c r="J247" s="498"/>
      <c r="K247" s="241"/>
      <c r="L247" s="244"/>
      <c r="M247" s="243"/>
      <c r="N247" s="557"/>
      <c r="O247" s="550"/>
      <c r="P247" s="237"/>
      <c r="Q247" s="177"/>
      <c r="R247" s="241"/>
    </row>
    <row r="248" spans="1:18" x14ac:dyDescent="0.25">
      <c r="A248" s="20" t="s">
        <v>34</v>
      </c>
      <c r="B248" s="20">
        <v>62</v>
      </c>
      <c r="C248" s="20">
        <v>868</v>
      </c>
      <c r="D248" s="20">
        <v>190.24</v>
      </c>
      <c r="E248" s="20">
        <v>232.38</v>
      </c>
      <c r="F248" s="20">
        <v>78.62</v>
      </c>
      <c r="G248" s="251">
        <f t="shared" ref="G248:G250" si="28">E248+F248</f>
        <v>311</v>
      </c>
      <c r="H248" s="20">
        <v>62.91</v>
      </c>
      <c r="I248" s="20">
        <v>8.64</v>
      </c>
      <c r="J248" s="499">
        <f t="shared" ref="J248:J250" si="29">C248+D248+G248+H248+I248</f>
        <v>1440.7900000000002</v>
      </c>
      <c r="K248" s="20">
        <v>109.36</v>
      </c>
      <c r="L248" s="20">
        <v>29.45</v>
      </c>
      <c r="M248" s="20">
        <v>575.36</v>
      </c>
      <c r="N248" s="499">
        <f>SUM(K248:M248)</f>
        <v>714.17000000000007</v>
      </c>
      <c r="O248" s="181">
        <f t="shared" si="12"/>
        <v>2154.96</v>
      </c>
      <c r="P248" s="20">
        <v>4000</v>
      </c>
      <c r="Q248" s="20">
        <v>400888</v>
      </c>
      <c r="R248" s="432">
        <v>62</v>
      </c>
    </row>
    <row r="249" spans="1:18" x14ac:dyDescent="0.25">
      <c r="A249" s="17" t="s">
        <v>35</v>
      </c>
      <c r="B249" s="17"/>
      <c r="C249" s="17">
        <v>0</v>
      </c>
      <c r="D249" s="17">
        <v>500.02</v>
      </c>
      <c r="E249" s="17">
        <v>528.62</v>
      </c>
      <c r="F249" s="17">
        <v>34.47</v>
      </c>
      <c r="G249" s="48">
        <f t="shared" si="28"/>
        <v>563.09</v>
      </c>
      <c r="H249" s="17">
        <v>107.47</v>
      </c>
      <c r="I249" s="17">
        <v>9.92</v>
      </c>
      <c r="J249" s="497">
        <f t="shared" si="29"/>
        <v>1180.5000000000002</v>
      </c>
      <c r="K249" s="20">
        <v>108.42</v>
      </c>
      <c r="L249" s="17">
        <v>0</v>
      </c>
      <c r="M249" s="20">
        <v>575.36</v>
      </c>
      <c r="N249" s="497">
        <f>SUM(K249:M249)</f>
        <v>683.78</v>
      </c>
      <c r="O249" s="26">
        <f t="shared" si="12"/>
        <v>1864.2800000000002</v>
      </c>
      <c r="P249" s="17">
        <v>0</v>
      </c>
      <c r="Q249" s="17"/>
      <c r="R249" s="434"/>
    </row>
    <row r="250" spans="1:18" ht="15.75" thickBot="1" x14ac:dyDescent="0.3">
      <c r="A250" s="199" t="s">
        <v>36</v>
      </c>
      <c r="B250" s="199"/>
      <c r="C250" s="199">
        <v>868</v>
      </c>
      <c r="D250" s="199">
        <v>384.02</v>
      </c>
      <c r="E250" s="199">
        <v>505.34</v>
      </c>
      <c r="F250" s="199">
        <v>18.600000000000001</v>
      </c>
      <c r="G250" s="249">
        <f t="shared" si="28"/>
        <v>523.93999999999994</v>
      </c>
      <c r="H250" s="199">
        <v>99.6</v>
      </c>
      <c r="I250" s="199">
        <v>7.75</v>
      </c>
      <c r="J250" s="502">
        <f t="shared" si="29"/>
        <v>1883.31</v>
      </c>
      <c r="K250" s="20">
        <v>108.42</v>
      </c>
      <c r="L250" s="199">
        <v>69.75</v>
      </c>
      <c r="M250" s="20">
        <v>575.36</v>
      </c>
      <c r="N250" s="502">
        <f>SUM(K250:M250)</f>
        <v>753.53</v>
      </c>
      <c r="O250" s="172">
        <f t="shared" si="12"/>
        <v>2636.84</v>
      </c>
      <c r="P250" s="199">
        <v>4000</v>
      </c>
      <c r="Q250" s="199">
        <v>4769</v>
      </c>
      <c r="R250" s="246"/>
    </row>
    <row r="251" spans="1:18" ht="15.75" thickBot="1" x14ac:dyDescent="0.3">
      <c r="A251" s="243"/>
      <c r="B251" s="241"/>
      <c r="C251" s="241"/>
      <c r="D251" s="241"/>
      <c r="E251" s="241"/>
      <c r="F251" s="241"/>
      <c r="G251" s="514"/>
      <c r="H251" s="515"/>
      <c r="I251" s="515"/>
      <c r="J251" s="519"/>
      <c r="K251" s="515"/>
      <c r="L251" s="515"/>
      <c r="M251" s="516"/>
      <c r="N251" s="552"/>
      <c r="O251" s="550"/>
      <c r="P251" s="237"/>
      <c r="Q251" s="177"/>
      <c r="R251" s="241"/>
    </row>
    <row r="252" spans="1:18" x14ac:dyDescent="0.25">
      <c r="A252" s="20" t="s">
        <v>34</v>
      </c>
      <c r="B252" s="20">
        <v>63</v>
      </c>
      <c r="C252" s="20">
        <v>1293.5999999999999</v>
      </c>
      <c r="D252" s="20">
        <v>308.56</v>
      </c>
      <c r="E252" s="20">
        <v>307.47000000000003</v>
      </c>
      <c r="F252" s="20">
        <v>117.16</v>
      </c>
      <c r="G252" s="251">
        <f t="shared" ref="G252:G254" si="30">E252+F252</f>
        <v>424.63</v>
      </c>
      <c r="H252" s="20">
        <v>174.74</v>
      </c>
      <c r="I252" s="20">
        <v>12.88</v>
      </c>
      <c r="J252" s="499">
        <f t="shared" ref="J252:J254" si="31">C252+D252+G252+H252+I252</f>
        <v>2214.41</v>
      </c>
      <c r="K252" s="20">
        <v>109.36</v>
      </c>
      <c r="L252" s="20">
        <v>43.89</v>
      </c>
      <c r="M252" s="20">
        <v>857.47</v>
      </c>
      <c r="N252" s="499">
        <f>SUM(K252:M252)</f>
        <v>1010.72</v>
      </c>
      <c r="O252" s="181">
        <f t="shared" si="12"/>
        <v>3225.13</v>
      </c>
      <c r="P252" s="20">
        <v>0</v>
      </c>
      <c r="Q252" s="20"/>
      <c r="R252" s="432">
        <v>63</v>
      </c>
    </row>
    <row r="253" spans="1:18" x14ac:dyDescent="0.25">
      <c r="A253" s="17" t="s">
        <v>35</v>
      </c>
      <c r="B253" s="17"/>
      <c r="C253" s="17">
        <v>0</v>
      </c>
      <c r="D253" s="17">
        <v>359.6</v>
      </c>
      <c r="E253" s="17">
        <v>324.85000000000002</v>
      </c>
      <c r="F253" s="17">
        <v>51.37</v>
      </c>
      <c r="G253" s="48">
        <f t="shared" si="30"/>
        <v>376.22</v>
      </c>
      <c r="H253" s="17">
        <v>174.74</v>
      </c>
      <c r="I253" s="17">
        <v>14.78</v>
      </c>
      <c r="J253" s="497">
        <f t="shared" si="31"/>
        <v>925.34</v>
      </c>
      <c r="K253" s="20">
        <v>108.42</v>
      </c>
      <c r="L253" s="17">
        <v>0</v>
      </c>
      <c r="M253" s="20">
        <v>857.47</v>
      </c>
      <c r="N253" s="497">
        <f>SUM(K253:M253)</f>
        <v>965.89</v>
      </c>
      <c r="O253" s="26">
        <f t="shared" si="12"/>
        <v>1891.23</v>
      </c>
      <c r="P253" s="17">
        <v>4000</v>
      </c>
      <c r="Q253" s="17">
        <v>397364</v>
      </c>
      <c r="R253" s="434"/>
    </row>
    <row r="254" spans="1:18" ht="15.75" thickBot="1" x14ac:dyDescent="0.3">
      <c r="A254" s="199" t="s">
        <v>36</v>
      </c>
      <c r="B254" s="199"/>
      <c r="C254" s="199">
        <v>1293.5999999999999</v>
      </c>
      <c r="D254" s="199">
        <v>308.73</v>
      </c>
      <c r="E254" s="199">
        <v>312.20999999999998</v>
      </c>
      <c r="F254" s="199">
        <v>27.72</v>
      </c>
      <c r="G254" s="249">
        <f t="shared" si="30"/>
        <v>339.92999999999995</v>
      </c>
      <c r="H254" s="199">
        <v>174.74</v>
      </c>
      <c r="I254" s="199">
        <v>11.55</v>
      </c>
      <c r="J254" s="502">
        <f t="shared" si="31"/>
        <v>2128.5500000000002</v>
      </c>
      <c r="K254" s="20">
        <v>108.42</v>
      </c>
      <c r="L254" s="199">
        <v>103.95</v>
      </c>
      <c r="M254" s="240">
        <v>857.47</v>
      </c>
      <c r="N254" s="502">
        <f>SUM(K254:M254)</f>
        <v>1069.8400000000001</v>
      </c>
      <c r="O254" s="172">
        <f t="shared" si="12"/>
        <v>3198.3900000000003</v>
      </c>
      <c r="P254" s="199">
        <v>0</v>
      </c>
      <c r="Q254" s="199"/>
      <c r="R254" s="246"/>
    </row>
    <row r="255" spans="1:18" ht="15.75" thickBot="1" x14ac:dyDescent="0.3">
      <c r="A255" s="243"/>
      <c r="B255" s="241"/>
      <c r="C255" s="241"/>
      <c r="D255" s="241"/>
      <c r="E255" s="241"/>
      <c r="F255" s="241"/>
      <c r="G255" s="514"/>
      <c r="H255" s="515"/>
      <c r="I255" s="515"/>
      <c r="J255" s="519"/>
      <c r="K255" s="515"/>
      <c r="L255" s="516"/>
      <c r="M255" s="522"/>
      <c r="N255" s="549"/>
      <c r="O255" s="550"/>
      <c r="P255" s="237"/>
      <c r="Q255" s="177"/>
      <c r="R255" s="241"/>
    </row>
    <row r="256" spans="1:18" x14ac:dyDescent="0.25">
      <c r="A256" s="20" t="s">
        <v>34</v>
      </c>
      <c r="B256" s="20">
        <v>64</v>
      </c>
      <c r="C256" s="20">
        <v>991.2</v>
      </c>
      <c r="D256" s="20">
        <v>464.35</v>
      </c>
      <c r="E256" s="20">
        <v>603.42999999999995</v>
      </c>
      <c r="F256" s="20">
        <v>89.77</v>
      </c>
      <c r="G256" s="251">
        <f t="shared" ref="G256:G258" si="32">E256+F256</f>
        <v>693.19999999999993</v>
      </c>
      <c r="H256" s="20">
        <v>143.55000000000001</v>
      </c>
      <c r="I256" s="20">
        <v>9.8699999999999992</v>
      </c>
      <c r="J256" s="499">
        <f t="shared" ref="J256:J258" si="33">C256+D256+G256+H256+I256</f>
        <v>2302.17</v>
      </c>
      <c r="K256" s="20">
        <v>164.04</v>
      </c>
      <c r="L256" s="20">
        <v>33.630000000000003</v>
      </c>
      <c r="M256" s="20">
        <v>657.02</v>
      </c>
      <c r="N256" s="499">
        <f>SUM(K256:M256)</f>
        <v>854.68999999999994</v>
      </c>
      <c r="O256" s="181">
        <f t="shared" si="12"/>
        <v>3156.86</v>
      </c>
      <c r="P256" s="20">
        <v>6000</v>
      </c>
      <c r="Q256" s="20">
        <v>3673</v>
      </c>
      <c r="R256" s="432">
        <v>64</v>
      </c>
    </row>
    <row r="257" spans="1:18" x14ac:dyDescent="0.25">
      <c r="A257" s="17" t="s">
        <v>35</v>
      </c>
      <c r="B257" s="17"/>
      <c r="C257" s="17">
        <v>0</v>
      </c>
      <c r="D257" s="17">
        <v>149.76</v>
      </c>
      <c r="E257" s="17">
        <v>187.4</v>
      </c>
      <c r="F257" s="17">
        <v>39.36</v>
      </c>
      <c r="G257" s="48">
        <f t="shared" si="32"/>
        <v>226.76</v>
      </c>
      <c r="H257" s="17">
        <v>211.7</v>
      </c>
      <c r="I257" s="17">
        <v>11.33</v>
      </c>
      <c r="J257" s="497">
        <f t="shared" si="33"/>
        <v>599.55000000000007</v>
      </c>
      <c r="K257" s="20">
        <v>162.63</v>
      </c>
      <c r="L257" s="17">
        <v>0</v>
      </c>
      <c r="M257" s="20">
        <v>657.02</v>
      </c>
      <c r="N257" s="497">
        <f>SUM(K257:M257)</f>
        <v>819.65</v>
      </c>
      <c r="O257" s="26">
        <f t="shared" si="12"/>
        <v>1419.2</v>
      </c>
      <c r="P257" s="17">
        <v>0</v>
      </c>
      <c r="Q257" s="17"/>
      <c r="R257" s="434"/>
    </row>
    <row r="258" spans="1:18" ht="15.75" thickBot="1" x14ac:dyDescent="0.3">
      <c r="A258" s="199" t="s">
        <v>36</v>
      </c>
      <c r="B258" s="199"/>
      <c r="C258" s="199">
        <v>991.2</v>
      </c>
      <c r="D258" s="199">
        <v>569.21</v>
      </c>
      <c r="E258" s="199">
        <v>756.85</v>
      </c>
      <c r="F258" s="199">
        <v>21.24</v>
      </c>
      <c r="G258" s="249">
        <f t="shared" si="32"/>
        <v>778.09</v>
      </c>
      <c r="H258" s="199">
        <v>0</v>
      </c>
      <c r="I258" s="199">
        <v>8.85</v>
      </c>
      <c r="J258" s="502">
        <f t="shared" si="33"/>
        <v>2347.35</v>
      </c>
      <c r="K258" s="20">
        <v>162.63</v>
      </c>
      <c r="L258" s="199">
        <v>79.650000000000006</v>
      </c>
      <c r="M258" s="240">
        <v>657.02</v>
      </c>
      <c r="N258" s="502">
        <f>SUM(K258:M258)</f>
        <v>899.3</v>
      </c>
      <c r="O258" s="172">
        <f t="shared" si="12"/>
        <v>3246.6499999999996</v>
      </c>
      <c r="P258" s="199">
        <v>6000</v>
      </c>
      <c r="Q258" s="199">
        <v>595116</v>
      </c>
      <c r="R258" s="246"/>
    </row>
    <row r="259" spans="1:18" ht="15.75" thickBot="1" x14ac:dyDescent="0.3">
      <c r="A259" s="243"/>
      <c r="B259" s="241"/>
      <c r="C259" s="241"/>
      <c r="D259" s="241"/>
      <c r="E259" s="241"/>
      <c r="F259" s="241"/>
      <c r="G259" s="514"/>
      <c r="H259" s="515"/>
      <c r="I259" s="515"/>
      <c r="J259" s="519"/>
      <c r="K259" s="515"/>
      <c r="L259" s="516"/>
      <c r="M259" s="522"/>
      <c r="N259" s="549"/>
      <c r="O259" s="550"/>
      <c r="P259" s="237"/>
      <c r="Q259" s="177"/>
      <c r="R259" s="241"/>
    </row>
    <row r="260" spans="1:18" x14ac:dyDescent="0.25">
      <c r="A260" s="20" t="s">
        <v>34</v>
      </c>
      <c r="B260" s="20">
        <v>65</v>
      </c>
      <c r="C260" s="20">
        <v>873.6</v>
      </c>
      <c r="D260" s="20">
        <v>58</v>
      </c>
      <c r="E260" s="20">
        <v>79.040000000000006</v>
      </c>
      <c r="F260" s="20">
        <v>79.12</v>
      </c>
      <c r="G260" s="251">
        <f t="shared" ref="G260:G262" si="34">E260+F260</f>
        <v>158.16000000000003</v>
      </c>
      <c r="H260" s="20">
        <v>43.69</v>
      </c>
      <c r="I260" s="20">
        <v>8.6999999999999993</v>
      </c>
      <c r="J260" s="499">
        <f t="shared" ref="J260:J262" si="35">C260+D260+G260+H260+I260</f>
        <v>1142.1500000000001</v>
      </c>
      <c r="K260" s="20">
        <v>54.68</v>
      </c>
      <c r="L260" s="20">
        <v>29.64</v>
      </c>
      <c r="M260" s="20">
        <v>579.07000000000005</v>
      </c>
      <c r="N260" s="499">
        <f>SUM(K260:M260)</f>
        <v>663.3900000000001</v>
      </c>
      <c r="O260" s="181">
        <f t="shared" si="12"/>
        <v>1805.5400000000002</v>
      </c>
      <c r="P260" s="20">
        <v>10750</v>
      </c>
      <c r="Q260" s="20">
        <v>347773</v>
      </c>
      <c r="R260" s="432">
        <v>65</v>
      </c>
    </row>
    <row r="261" spans="1:18" x14ac:dyDescent="0.25">
      <c r="A261" s="17" t="s">
        <v>35</v>
      </c>
      <c r="B261" s="17"/>
      <c r="C261" s="17">
        <v>0</v>
      </c>
      <c r="D261" s="17">
        <v>58</v>
      </c>
      <c r="E261" s="17">
        <v>118.56</v>
      </c>
      <c r="F261" s="17">
        <v>34.69</v>
      </c>
      <c r="G261" s="48">
        <f t="shared" si="34"/>
        <v>153.25</v>
      </c>
      <c r="H261" s="17">
        <v>87.37</v>
      </c>
      <c r="I261" s="17">
        <v>9.98</v>
      </c>
      <c r="J261" s="497">
        <f t="shared" si="35"/>
        <v>308.60000000000002</v>
      </c>
      <c r="K261" s="20">
        <v>54.21</v>
      </c>
      <c r="L261" s="17">
        <v>0</v>
      </c>
      <c r="M261" s="20">
        <v>579.07000000000005</v>
      </c>
      <c r="N261" s="497">
        <f>SUM(K261:M261)</f>
        <v>633.28000000000009</v>
      </c>
      <c r="O261" s="26">
        <f t="shared" ref="O261:O282" si="36">J261+N261</f>
        <v>941.88000000000011</v>
      </c>
      <c r="P261" s="17">
        <v>0</v>
      </c>
      <c r="Q261" s="17"/>
      <c r="R261" s="434"/>
    </row>
    <row r="262" spans="1:18" ht="15.75" thickBot="1" x14ac:dyDescent="0.3">
      <c r="A262" s="199" t="s">
        <v>36</v>
      </c>
      <c r="B262" s="199"/>
      <c r="C262" s="199">
        <v>873.6</v>
      </c>
      <c r="D262" s="199">
        <v>11.6</v>
      </c>
      <c r="E262" s="199">
        <v>47.42</v>
      </c>
      <c r="F262" s="199">
        <v>18.72</v>
      </c>
      <c r="G262" s="249">
        <f t="shared" si="34"/>
        <v>66.14</v>
      </c>
      <c r="H262" s="199">
        <v>0</v>
      </c>
      <c r="I262" s="199">
        <v>7.8</v>
      </c>
      <c r="J262" s="502">
        <f t="shared" si="35"/>
        <v>959.14</v>
      </c>
      <c r="K262" s="20">
        <v>54.21</v>
      </c>
      <c r="L262" s="199">
        <v>70.2</v>
      </c>
      <c r="M262" s="20">
        <v>579.07000000000005</v>
      </c>
      <c r="N262" s="502">
        <f>SUM(K262:M262)</f>
        <v>703.48</v>
      </c>
      <c r="O262" s="172">
        <f t="shared" si="36"/>
        <v>1662.62</v>
      </c>
      <c r="P262" s="199">
        <v>0</v>
      </c>
      <c r="Q262" s="199"/>
      <c r="R262" s="246"/>
    </row>
    <row r="263" spans="1:18" ht="15.75" thickBot="1" x14ac:dyDescent="0.3">
      <c r="A263" s="243"/>
      <c r="B263" s="241"/>
      <c r="C263" s="241"/>
      <c r="D263" s="241"/>
      <c r="E263" s="241"/>
      <c r="F263" s="241"/>
      <c r="G263" s="514"/>
      <c r="H263" s="515"/>
      <c r="I263" s="515"/>
      <c r="J263" s="519"/>
      <c r="K263" s="515"/>
      <c r="L263" s="515"/>
      <c r="M263" s="516"/>
      <c r="N263" s="552"/>
      <c r="O263" s="550"/>
      <c r="P263" s="237"/>
      <c r="Q263" s="177"/>
      <c r="R263" s="241"/>
    </row>
    <row r="264" spans="1:18" x14ac:dyDescent="0.25">
      <c r="A264" s="20" t="s">
        <v>34</v>
      </c>
      <c r="B264" s="20">
        <v>66</v>
      </c>
      <c r="C264" s="20">
        <v>865.2</v>
      </c>
      <c r="D264" s="20">
        <v>215.01</v>
      </c>
      <c r="E264" s="20">
        <v>394.92</v>
      </c>
      <c r="F264" s="20">
        <v>78.36</v>
      </c>
      <c r="G264" s="523">
        <f t="shared" ref="G264:G282" si="37">E264+F264</f>
        <v>473.28000000000003</v>
      </c>
      <c r="H264" s="542">
        <v>0</v>
      </c>
      <c r="I264" s="521">
        <v>8.61</v>
      </c>
      <c r="J264" s="512">
        <f t="shared" ref="J264:J266" si="38">C264+D264+G264+H264+I264</f>
        <v>1562.1</v>
      </c>
      <c r="K264" s="521">
        <v>164.04</v>
      </c>
      <c r="L264" s="521">
        <v>29.36</v>
      </c>
      <c r="M264" s="521">
        <v>573.5</v>
      </c>
      <c r="N264" s="512">
        <f>SUM(K264:M264)</f>
        <v>766.9</v>
      </c>
      <c r="O264" s="181">
        <f t="shared" si="36"/>
        <v>2329</v>
      </c>
      <c r="P264" s="20">
        <v>3000</v>
      </c>
      <c r="Q264" s="20">
        <v>335279</v>
      </c>
      <c r="R264" s="432">
        <v>66</v>
      </c>
    </row>
    <row r="265" spans="1:18" x14ac:dyDescent="0.25">
      <c r="A265" s="17" t="s">
        <v>35</v>
      </c>
      <c r="B265" s="17"/>
      <c r="C265" s="17">
        <v>0</v>
      </c>
      <c r="D265" s="17">
        <v>227.53</v>
      </c>
      <c r="E265" s="17">
        <v>427.49</v>
      </c>
      <c r="F265" s="17">
        <v>34.36</v>
      </c>
      <c r="G265" s="48">
        <f t="shared" si="37"/>
        <v>461.85</v>
      </c>
      <c r="H265" s="543">
        <v>0</v>
      </c>
      <c r="I265" s="17">
        <v>9.89</v>
      </c>
      <c r="J265" s="497">
        <f t="shared" si="38"/>
        <v>699.27</v>
      </c>
      <c r="K265" s="20">
        <v>162.63</v>
      </c>
      <c r="L265" s="17">
        <v>0</v>
      </c>
      <c r="M265" s="20">
        <v>573.5</v>
      </c>
      <c r="N265" s="497">
        <f>SUM(K265:M265)</f>
        <v>736.13</v>
      </c>
      <c r="O265" s="26">
        <f t="shared" si="36"/>
        <v>1435.4</v>
      </c>
      <c r="P265" s="17">
        <v>0</v>
      </c>
      <c r="Q265" s="17"/>
      <c r="R265" s="434"/>
    </row>
    <row r="266" spans="1:18" ht="15.75" thickBot="1" x14ac:dyDescent="0.3">
      <c r="A266" s="199" t="s">
        <v>36</v>
      </c>
      <c r="B266" s="199"/>
      <c r="C266" s="199">
        <v>865.2</v>
      </c>
      <c r="D266" s="199">
        <v>219.76</v>
      </c>
      <c r="E266" s="199">
        <v>400.77</v>
      </c>
      <c r="F266" s="199">
        <v>18.54</v>
      </c>
      <c r="G266" s="249">
        <f t="shared" si="37"/>
        <v>419.31</v>
      </c>
      <c r="H266" s="544">
        <v>0</v>
      </c>
      <c r="I266" s="199">
        <v>7.73</v>
      </c>
      <c r="J266" s="502">
        <f t="shared" si="38"/>
        <v>1512</v>
      </c>
      <c r="K266" s="20">
        <v>162.63</v>
      </c>
      <c r="L266" s="199">
        <v>69.53</v>
      </c>
      <c r="M266" s="240">
        <v>573.5</v>
      </c>
      <c r="N266" s="502">
        <f>SUM(K266:M266)</f>
        <v>805.66</v>
      </c>
      <c r="O266" s="172">
        <f t="shared" si="36"/>
        <v>2317.66</v>
      </c>
      <c r="P266" s="199">
        <v>3000</v>
      </c>
      <c r="Q266" s="199">
        <v>109074</v>
      </c>
      <c r="R266" s="246"/>
    </row>
    <row r="267" spans="1:18" ht="15.75" thickBot="1" x14ac:dyDescent="0.3">
      <c r="A267" s="243"/>
      <c r="B267" s="241"/>
      <c r="C267" s="241"/>
      <c r="D267" s="241"/>
      <c r="E267" s="241"/>
      <c r="F267" s="241"/>
      <c r="G267" s="514"/>
      <c r="H267" s="515"/>
      <c r="I267" s="515"/>
      <c r="J267" s="519"/>
      <c r="K267" s="515"/>
      <c r="L267" s="516"/>
      <c r="M267" s="522"/>
      <c r="N267" s="549"/>
      <c r="O267" s="550"/>
      <c r="P267" s="237"/>
      <c r="Q267" s="177"/>
      <c r="R267" s="241"/>
    </row>
    <row r="268" spans="1:18" x14ac:dyDescent="0.25">
      <c r="A268" s="20" t="s">
        <v>34</v>
      </c>
      <c r="B268" s="20">
        <v>67</v>
      </c>
      <c r="C268" s="20">
        <v>1293.5999999999999</v>
      </c>
      <c r="D268" s="20">
        <v>12.18</v>
      </c>
      <c r="E268" s="20">
        <v>32.01</v>
      </c>
      <c r="F268" s="20">
        <v>117.16</v>
      </c>
      <c r="G268" s="251">
        <f t="shared" si="37"/>
        <v>149.16999999999999</v>
      </c>
      <c r="H268" s="20">
        <v>260.26</v>
      </c>
      <c r="I268" s="20">
        <v>12.88</v>
      </c>
      <c r="J268" s="499">
        <f t="shared" ref="J268:J270" si="39">C268+D268+G268+H268+I268</f>
        <v>1728.0900000000001</v>
      </c>
      <c r="K268" s="20">
        <v>54.68</v>
      </c>
      <c r="L268" s="20">
        <v>43.89</v>
      </c>
      <c r="M268" s="20">
        <v>857.47</v>
      </c>
      <c r="N268" s="499">
        <f>SUM(K268:M268)</f>
        <v>956.04</v>
      </c>
      <c r="O268" s="181">
        <f t="shared" si="36"/>
        <v>2684.13</v>
      </c>
      <c r="P268" s="20">
        <v>2661.07</v>
      </c>
      <c r="Q268" s="20">
        <v>272723</v>
      </c>
      <c r="R268" s="432">
        <v>67</v>
      </c>
    </row>
    <row r="269" spans="1:18" x14ac:dyDescent="0.25">
      <c r="A269" s="17" t="s">
        <v>35</v>
      </c>
      <c r="B269" s="17"/>
      <c r="C269" s="17">
        <v>0</v>
      </c>
      <c r="D269" s="17">
        <v>13.22</v>
      </c>
      <c r="E269" s="17">
        <v>37.43</v>
      </c>
      <c r="F269" s="17">
        <v>51.37</v>
      </c>
      <c r="G269" s="48">
        <f t="shared" si="37"/>
        <v>88.8</v>
      </c>
      <c r="H269" s="17">
        <v>260.26</v>
      </c>
      <c r="I269" s="17">
        <v>14.78</v>
      </c>
      <c r="J269" s="497">
        <f t="shared" si="39"/>
        <v>377.05999999999995</v>
      </c>
      <c r="K269" s="20">
        <v>54.21</v>
      </c>
      <c r="L269" s="17">
        <v>0</v>
      </c>
      <c r="M269" s="20">
        <v>857.47</v>
      </c>
      <c r="N269" s="497">
        <f>SUM(K269:M269)</f>
        <v>911.68000000000006</v>
      </c>
      <c r="O269" s="26">
        <f t="shared" si="36"/>
        <v>1288.74</v>
      </c>
      <c r="P269" s="17">
        <v>2687.55</v>
      </c>
      <c r="Q269" s="17">
        <v>343018</v>
      </c>
      <c r="R269" s="434"/>
    </row>
    <row r="270" spans="1:18" ht="15.75" thickBot="1" x14ac:dyDescent="0.3">
      <c r="A270" s="199" t="s">
        <v>36</v>
      </c>
      <c r="B270" s="199"/>
      <c r="C270" s="199">
        <v>1293.5999999999999</v>
      </c>
      <c r="D270" s="199">
        <v>18.39</v>
      </c>
      <c r="E270" s="199">
        <v>64.42</v>
      </c>
      <c r="F270" s="199">
        <v>27.72</v>
      </c>
      <c r="G270" s="249">
        <f t="shared" si="37"/>
        <v>92.14</v>
      </c>
      <c r="H270" s="17">
        <v>260.26</v>
      </c>
      <c r="I270" s="199">
        <v>11.55</v>
      </c>
      <c r="J270" s="502">
        <f t="shared" si="39"/>
        <v>1675.94</v>
      </c>
      <c r="K270" s="20">
        <v>54.21</v>
      </c>
      <c r="L270" s="199">
        <v>103.95</v>
      </c>
      <c r="M270" s="240">
        <v>857.47</v>
      </c>
      <c r="N270" s="502">
        <f>SUM(K270:M270)</f>
        <v>1015.63</v>
      </c>
      <c r="O270" s="172">
        <f t="shared" si="36"/>
        <v>2691.57</v>
      </c>
      <c r="P270" s="199">
        <v>1288.75</v>
      </c>
      <c r="Q270" s="199">
        <v>173433</v>
      </c>
      <c r="R270" s="246"/>
    </row>
    <row r="271" spans="1:18" ht="15.75" thickBot="1" x14ac:dyDescent="0.3">
      <c r="A271" s="243"/>
      <c r="B271" s="241"/>
      <c r="C271" s="241"/>
      <c r="D271" s="241"/>
      <c r="E271" s="241"/>
      <c r="F271" s="241"/>
      <c r="G271" s="514"/>
      <c r="H271" s="515"/>
      <c r="I271" s="515"/>
      <c r="J271" s="519"/>
      <c r="K271" s="515"/>
      <c r="L271" s="516"/>
      <c r="M271" s="522"/>
      <c r="N271" s="549"/>
      <c r="O271" s="550"/>
      <c r="P271" s="237"/>
      <c r="Q271" s="177"/>
      <c r="R271" s="241"/>
    </row>
    <row r="272" spans="1:18" x14ac:dyDescent="0.25">
      <c r="A272" s="20" t="s">
        <v>34</v>
      </c>
      <c r="B272" s="20">
        <v>68</v>
      </c>
      <c r="C272" s="20">
        <v>971.6</v>
      </c>
      <c r="D272" s="20">
        <v>758.47</v>
      </c>
      <c r="E272" s="20">
        <v>1015.82</v>
      </c>
      <c r="F272" s="20">
        <v>88</v>
      </c>
      <c r="G272" s="251">
        <f t="shared" si="37"/>
        <v>1103.8200000000002</v>
      </c>
      <c r="H272" s="542">
        <v>0</v>
      </c>
      <c r="I272" s="20">
        <v>9.67</v>
      </c>
      <c r="J272" s="499">
        <f t="shared" si="13"/>
        <v>2843.5600000000004</v>
      </c>
      <c r="K272" s="20">
        <v>109.36</v>
      </c>
      <c r="L272" s="20">
        <v>32.97</v>
      </c>
      <c r="M272" s="20">
        <v>644.03</v>
      </c>
      <c r="N272" s="499">
        <f>SUM(K272:M272)</f>
        <v>786.3599999999999</v>
      </c>
      <c r="O272" s="181">
        <f t="shared" si="36"/>
        <v>3629.92</v>
      </c>
      <c r="P272" s="20">
        <v>10000</v>
      </c>
      <c r="Q272" s="20">
        <v>341236</v>
      </c>
      <c r="R272" s="432">
        <v>68</v>
      </c>
    </row>
    <row r="273" spans="1:18" x14ac:dyDescent="0.25">
      <c r="A273" s="17" t="s">
        <v>35</v>
      </c>
      <c r="B273" s="17"/>
      <c r="C273" s="17">
        <v>0</v>
      </c>
      <c r="D273" s="17">
        <v>826.44</v>
      </c>
      <c r="E273" s="17">
        <v>1117.3499999999999</v>
      </c>
      <c r="F273" s="17">
        <v>38.590000000000003</v>
      </c>
      <c r="G273" s="48">
        <f t="shared" si="37"/>
        <v>1155.9399999999998</v>
      </c>
      <c r="H273" s="543">
        <v>0</v>
      </c>
      <c r="I273" s="17">
        <v>14.78</v>
      </c>
      <c r="J273" s="497">
        <f t="shared" si="13"/>
        <v>1997.1599999999999</v>
      </c>
      <c r="K273" s="20">
        <v>108.42</v>
      </c>
      <c r="L273" s="17">
        <v>0</v>
      </c>
      <c r="M273" s="20">
        <v>644.03</v>
      </c>
      <c r="N273" s="497">
        <f>SUM(K273:M273)</f>
        <v>752.44999999999993</v>
      </c>
      <c r="O273" s="26">
        <f t="shared" si="36"/>
        <v>2749.6099999999997</v>
      </c>
      <c r="P273" s="17">
        <v>0</v>
      </c>
      <c r="Q273" s="17"/>
      <c r="R273" s="434"/>
    </row>
    <row r="274" spans="1:18" ht="15.75" thickBot="1" x14ac:dyDescent="0.3">
      <c r="A274" s="199" t="s">
        <v>36</v>
      </c>
      <c r="B274" s="199"/>
      <c r="C274" s="199">
        <v>971.6</v>
      </c>
      <c r="D274" s="199">
        <v>670.31</v>
      </c>
      <c r="E274" s="199">
        <v>742.15</v>
      </c>
      <c r="F274" s="199">
        <v>20.82</v>
      </c>
      <c r="G274" s="249">
        <f t="shared" si="37"/>
        <v>762.97</v>
      </c>
      <c r="H274" s="544">
        <v>0</v>
      </c>
      <c r="I274" s="199">
        <v>8.68</v>
      </c>
      <c r="J274" s="502">
        <f t="shared" ref="J274:J282" si="40">C274+D274+G274+H274+I274</f>
        <v>2413.56</v>
      </c>
      <c r="K274" s="20">
        <v>108.42</v>
      </c>
      <c r="L274" s="199">
        <v>78.08</v>
      </c>
      <c r="M274" s="240">
        <v>644.03</v>
      </c>
      <c r="N274" s="502">
        <f>SUM(K274:M274)</f>
        <v>830.53</v>
      </c>
      <c r="O274" s="172">
        <f t="shared" si="36"/>
        <v>3244.09</v>
      </c>
      <c r="P274" s="199">
        <v>0</v>
      </c>
      <c r="Q274" s="199"/>
      <c r="R274" s="246"/>
    </row>
    <row r="275" spans="1:18" ht="15.75" thickBot="1" x14ac:dyDescent="0.3">
      <c r="A275" s="243"/>
      <c r="B275" s="241"/>
      <c r="C275" s="241"/>
      <c r="D275" s="241"/>
      <c r="E275" s="241"/>
      <c r="F275" s="241"/>
      <c r="G275" s="514"/>
      <c r="H275" s="515"/>
      <c r="I275" s="515"/>
      <c r="J275" s="519"/>
      <c r="K275" s="515"/>
      <c r="L275" s="516"/>
      <c r="M275" s="522"/>
      <c r="N275" s="549"/>
      <c r="O275" s="550"/>
      <c r="P275" s="237"/>
      <c r="Q275" s="177"/>
      <c r="R275" s="241"/>
    </row>
    <row r="276" spans="1:18" x14ac:dyDescent="0.25">
      <c r="A276" s="20" t="s">
        <v>34</v>
      </c>
      <c r="B276" s="20">
        <v>69</v>
      </c>
      <c r="C276" s="20">
        <v>887.6</v>
      </c>
      <c r="D276" s="20">
        <v>0</v>
      </c>
      <c r="E276" s="20">
        <v>0</v>
      </c>
      <c r="F276" s="20">
        <v>78.36</v>
      </c>
      <c r="G276" s="251">
        <f t="shared" si="37"/>
        <v>78.36</v>
      </c>
      <c r="H276" s="20">
        <v>0</v>
      </c>
      <c r="I276" s="20">
        <v>8.84</v>
      </c>
      <c r="J276" s="499">
        <f t="shared" si="40"/>
        <v>974.80000000000007</v>
      </c>
      <c r="K276" s="20">
        <v>0</v>
      </c>
      <c r="L276" s="20">
        <v>30.12</v>
      </c>
      <c r="M276" s="20">
        <v>588.35</v>
      </c>
      <c r="N276" s="499">
        <f>SUM(K276:M276)</f>
        <v>618.47</v>
      </c>
      <c r="O276" s="181">
        <f t="shared" si="36"/>
        <v>1593.27</v>
      </c>
      <c r="P276" s="20">
        <v>1700</v>
      </c>
      <c r="Q276" s="20">
        <v>252473</v>
      </c>
      <c r="R276" s="432">
        <v>69</v>
      </c>
    </row>
    <row r="277" spans="1:18" x14ac:dyDescent="0.25">
      <c r="A277" s="17" t="s">
        <v>35</v>
      </c>
      <c r="B277" s="17"/>
      <c r="C277" s="17">
        <v>0</v>
      </c>
      <c r="D277" s="17">
        <v>129.80000000000001</v>
      </c>
      <c r="E277" s="17">
        <v>201.91</v>
      </c>
      <c r="F277" s="17">
        <v>35.25</v>
      </c>
      <c r="G277" s="48">
        <f t="shared" si="37"/>
        <v>237.16</v>
      </c>
      <c r="H277" s="17">
        <v>260.26</v>
      </c>
      <c r="I277" s="17">
        <v>10.14</v>
      </c>
      <c r="J277" s="497">
        <f t="shared" si="40"/>
        <v>637.36</v>
      </c>
      <c r="K277" s="20">
        <v>54.21</v>
      </c>
      <c r="L277" s="17">
        <v>0</v>
      </c>
      <c r="M277" s="20">
        <v>588.35</v>
      </c>
      <c r="N277" s="497">
        <f>SUM(K277:M277)</f>
        <v>642.56000000000006</v>
      </c>
      <c r="O277" s="26">
        <f t="shared" si="36"/>
        <v>1279.92</v>
      </c>
      <c r="P277" s="17">
        <v>1700</v>
      </c>
      <c r="Q277" s="17">
        <v>556049</v>
      </c>
      <c r="R277" s="434"/>
    </row>
    <row r="278" spans="1:18" ht="15.75" thickBot="1" x14ac:dyDescent="0.3">
      <c r="A278" s="199" t="s">
        <v>36</v>
      </c>
      <c r="B278" s="199"/>
      <c r="C278" s="199">
        <v>887.6</v>
      </c>
      <c r="D278" s="199">
        <v>220.23</v>
      </c>
      <c r="E278" s="199">
        <v>211.19</v>
      </c>
      <c r="F278" s="199">
        <v>19.02</v>
      </c>
      <c r="G278" s="249">
        <f t="shared" si="37"/>
        <v>230.21</v>
      </c>
      <c r="H278" s="17">
        <v>260.26</v>
      </c>
      <c r="I278" s="199">
        <v>7.93</v>
      </c>
      <c r="J278" s="502">
        <f t="shared" si="40"/>
        <v>1606.23</v>
      </c>
      <c r="K278" s="20">
        <v>54.21</v>
      </c>
      <c r="L278" s="199">
        <v>71.33</v>
      </c>
      <c r="M278" s="240">
        <v>588.35</v>
      </c>
      <c r="N278" s="502">
        <f>SUM(K278:M278)</f>
        <v>713.89</v>
      </c>
      <c r="O278" s="172">
        <f t="shared" si="36"/>
        <v>2320.12</v>
      </c>
      <c r="P278" s="199">
        <v>1700</v>
      </c>
      <c r="Q278" s="199">
        <v>40447</v>
      </c>
      <c r="R278" s="246"/>
    </row>
    <row r="279" spans="1:18" ht="15.75" thickBot="1" x14ac:dyDescent="0.3">
      <c r="A279" s="243"/>
      <c r="B279" s="241"/>
      <c r="C279" s="241"/>
      <c r="D279" s="241"/>
      <c r="E279" s="241"/>
      <c r="F279" s="241"/>
      <c r="G279" s="514"/>
      <c r="H279" s="515"/>
      <c r="I279" s="515"/>
      <c r="J279" s="519"/>
      <c r="K279" s="515"/>
      <c r="L279" s="516"/>
      <c r="M279" s="522"/>
      <c r="N279" s="549"/>
      <c r="O279" s="550"/>
      <c r="P279" s="237"/>
      <c r="Q279" s="177"/>
      <c r="R279" s="241"/>
    </row>
    <row r="280" spans="1:18" x14ac:dyDescent="0.25">
      <c r="A280" s="20" t="s">
        <v>34</v>
      </c>
      <c r="B280" s="20">
        <v>70</v>
      </c>
      <c r="C280" s="20">
        <v>865.2</v>
      </c>
      <c r="D280" s="20">
        <v>97.44</v>
      </c>
      <c r="E280" s="20">
        <v>152.22999999999999</v>
      </c>
      <c r="F280" s="20">
        <v>78.36</v>
      </c>
      <c r="G280" s="251">
        <f t="shared" si="37"/>
        <v>230.58999999999997</v>
      </c>
      <c r="H280" s="20">
        <v>115.33</v>
      </c>
      <c r="I280" s="20">
        <v>8.61</v>
      </c>
      <c r="J280" s="499">
        <f t="shared" si="40"/>
        <v>1317.1699999999998</v>
      </c>
      <c r="K280" s="20">
        <v>54.68</v>
      </c>
      <c r="L280" s="20">
        <v>29.36</v>
      </c>
      <c r="M280" s="20">
        <v>573.5</v>
      </c>
      <c r="N280" s="499">
        <f>SUM(K280:M280)</f>
        <v>657.54</v>
      </c>
      <c r="O280" s="181">
        <f t="shared" si="36"/>
        <v>1974.7099999999998</v>
      </c>
      <c r="P280" s="20">
        <v>2500</v>
      </c>
      <c r="Q280" s="20">
        <v>241925</v>
      </c>
      <c r="R280" s="432">
        <v>70</v>
      </c>
    </row>
    <row r="281" spans="1:18" x14ac:dyDescent="0.25">
      <c r="A281" s="17" t="s">
        <v>35</v>
      </c>
      <c r="B281" s="17"/>
      <c r="C281" s="17">
        <v>0</v>
      </c>
      <c r="D281" s="17">
        <v>110.78</v>
      </c>
      <c r="E281" s="17">
        <v>154.91999999999999</v>
      </c>
      <c r="F281" s="17">
        <v>34.36</v>
      </c>
      <c r="G281" s="48">
        <f t="shared" si="37"/>
        <v>189.27999999999997</v>
      </c>
      <c r="H281" s="17">
        <v>120.57</v>
      </c>
      <c r="I281" s="17">
        <v>9.89</v>
      </c>
      <c r="J281" s="499">
        <f t="shared" si="40"/>
        <v>430.51999999999992</v>
      </c>
      <c r="K281" s="20">
        <v>54.21</v>
      </c>
      <c r="L281" s="17">
        <v>0</v>
      </c>
      <c r="M281" s="20">
        <v>573.5</v>
      </c>
      <c r="N281" s="497">
        <f>SUM(K281:M281)</f>
        <v>627.71</v>
      </c>
      <c r="O281" s="26">
        <f t="shared" si="36"/>
        <v>1058.23</v>
      </c>
      <c r="P281" s="17">
        <v>2500</v>
      </c>
      <c r="Q281" s="17">
        <v>546851</v>
      </c>
      <c r="R281" s="434"/>
    </row>
    <row r="282" spans="1:18" ht="15.75" thickBot="1" x14ac:dyDescent="0.3">
      <c r="A282" s="17" t="s">
        <v>36</v>
      </c>
      <c r="B282" s="17"/>
      <c r="C282" s="17">
        <v>865.2</v>
      </c>
      <c r="D282" s="17">
        <v>133.97999999999999</v>
      </c>
      <c r="E282" s="17">
        <v>203.13</v>
      </c>
      <c r="F282" s="17">
        <v>18.54</v>
      </c>
      <c r="G282" s="48">
        <f t="shared" si="37"/>
        <v>221.67</v>
      </c>
      <c r="H282" s="17">
        <v>172.12</v>
      </c>
      <c r="I282" s="17">
        <v>7.73</v>
      </c>
      <c r="J282" s="497">
        <f t="shared" si="40"/>
        <v>1400.7000000000003</v>
      </c>
      <c r="K282" s="17">
        <v>54.21</v>
      </c>
      <c r="L282" s="17">
        <v>69.53</v>
      </c>
      <c r="M282" s="199">
        <v>573.5</v>
      </c>
      <c r="N282" s="502">
        <f>SUM(K282:M282)</f>
        <v>697.24</v>
      </c>
      <c r="O282" s="172">
        <f t="shared" si="36"/>
        <v>2097.9400000000005</v>
      </c>
      <c r="P282" s="199">
        <v>0</v>
      </c>
      <c r="Q282" s="199"/>
      <c r="R282" s="434"/>
    </row>
    <row r="283" spans="1:18" ht="15.75" thickBot="1" x14ac:dyDescent="0.3">
      <c r="A283" s="17"/>
      <c r="B283" s="17"/>
      <c r="C283" s="17"/>
      <c r="D283" s="17"/>
      <c r="E283" s="17"/>
      <c r="F283" s="17"/>
      <c r="G283" s="36"/>
      <c r="H283" s="157"/>
      <c r="I283" s="157"/>
      <c r="J283" s="152"/>
      <c r="K283" s="409"/>
      <c r="L283" s="558"/>
      <c r="M283" s="559"/>
      <c r="N283" s="549"/>
      <c r="O283" s="550"/>
      <c r="P283" s="237"/>
      <c r="Q283" s="177"/>
      <c r="R283" s="434"/>
    </row>
    <row r="284" spans="1:18" ht="15.75" thickBot="1" x14ac:dyDescent="0.3">
      <c r="A284" s="449"/>
      <c r="B284" s="432"/>
      <c r="C284" s="511">
        <f>SUM(C4:C282)</f>
        <v>148355.20000000013</v>
      </c>
      <c r="D284" s="534">
        <f>SUM(D4:D282)</f>
        <v>37570.000000000015</v>
      </c>
      <c r="E284" s="535">
        <f>SUM(E4:E282)</f>
        <v>60667.029999999962</v>
      </c>
      <c r="F284" s="535">
        <f>SUM(F4:F282)</f>
        <v>11250.790000000008</v>
      </c>
      <c r="G284" s="536">
        <f>SUM(G4:G282)</f>
        <v>71917.819999999992</v>
      </c>
      <c r="H284" s="537">
        <f t="shared" ref="H284:M284" si="41">SUM(H4:H282)</f>
        <v>49416.610000000008</v>
      </c>
      <c r="I284" s="537">
        <f t="shared" si="41"/>
        <v>2252.4300000000012</v>
      </c>
      <c r="J284" s="541">
        <f t="shared" si="41"/>
        <v>309512.05999999988</v>
      </c>
      <c r="K284" s="537">
        <f t="shared" si="41"/>
        <v>19191.959999999974</v>
      </c>
      <c r="L284" s="537">
        <f t="shared" si="41"/>
        <v>8477.8799999999974</v>
      </c>
      <c r="M284" s="537">
        <f t="shared" si="41"/>
        <v>147507.45000000007</v>
      </c>
      <c r="N284" s="500">
        <f>SUM(N4:N283)</f>
        <v>175177.28999999995</v>
      </c>
      <c r="O284" s="540">
        <f>SUM(O4:O283)</f>
        <v>484689.35000000009</v>
      </c>
      <c r="P284" s="611">
        <f>SUM(P4:P283)</f>
        <v>505959.18999999989</v>
      </c>
      <c r="Q284" s="20"/>
    </row>
    <row r="285" spans="1:18" x14ac:dyDescent="0.25">
      <c r="C285" s="538"/>
      <c r="D285" s="539"/>
      <c r="E285" s="539"/>
      <c r="F285" s="539"/>
      <c r="G285" s="24"/>
      <c r="H285" s="24"/>
      <c r="I285" s="24"/>
      <c r="J285" s="24"/>
      <c r="K285" s="24"/>
      <c r="L285" s="24"/>
      <c r="M285" s="24"/>
      <c r="N285" s="24"/>
      <c r="O285" s="151"/>
      <c r="P285" s="24"/>
      <c r="Q285" s="18"/>
    </row>
    <row r="286" spans="1:18" x14ac:dyDescent="0.25">
      <c r="C286" s="491">
        <f>C284+D284</f>
        <v>185925.20000000013</v>
      </c>
      <c r="D286" s="24"/>
      <c r="E286" s="24"/>
      <c r="F286" s="24"/>
      <c r="G286" s="151"/>
      <c r="H286" s="24"/>
      <c r="I286" s="151"/>
      <c r="J286" s="151"/>
      <c r="K286" s="24"/>
      <c r="L286" s="24"/>
      <c r="M286" s="24"/>
      <c r="N286" s="151"/>
      <c r="O286" s="151"/>
      <c r="P286" s="24"/>
      <c r="Q286" s="18"/>
    </row>
    <row r="287" spans="1:18" x14ac:dyDescent="0.25">
      <c r="C287" s="415"/>
      <c r="D287" s="24"/>
      <c r="E287" s="547"/>
      <c r="F287" s="24" t="s">
        <v>179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18"/>
    </row>
    <row r="288" spans="1:18" x14ac:dyDescent="0.25">
      <c r="C288" s="41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18"/>
    </row>
    <row r="289" spans="2:17" x14ac:dyDescent="0.25">
      <c r="B289" s="398" t="s">
        <v>76</v>
      </c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59"/>
      <c r="P289" s="18"/>
      <c r="Q289" s="18"/>
    </row>
    <row r="290" spans="2:17" x14ac:dyDescent="0.25">
      <c r="C290" t="s">
        <v>23</v>
      </c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2:17" x14ac:dyDescent="0.25">
      <c r="B291" t="s">
        <v>149</v>
      </c>
      <c r="C291">
        <v>389889.42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2:17" x14ac:dyDescent="0.25">
      <c r="B292" t="s">
        <v>150</v>
      </c>
      <c r="C292">
        <v>185925.2</v>
      </c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2:17" x14ac:dyDescent="0.25">
      <c r="C293">
        <f>C291-C292</f>
        <v>203964.21999999997</v>
      </c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390"/>
      <c r="O293" s="18"/>
      <c r="P293" s="18"/>
      <c r="Q293" s="18"/>
    </row>
    <row r="294" spans="2:17" x14ac:dyDescent="0.25">
      <c r="B294" t="s">
        <v>200</v>
      </c>
      <c r="C294">
        <v>76694.34</v>
      </c>
    </row>
    <row r="295" spans="2:17" x14ac:dyDescent="0.25">
      <c r="B295" t="s">
        <v>148</v>
      </c>
      <c r="C295" s="400">
        <f>C293-C294</f>
        <v>127269.87999999998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5"/>
  <sheetViews>
    <sheetView topLeftCell="B331" workbookViewId="0">
      <selection activeCell="K290" sqref="K290"/>
    </sheetView>
  </sheetViews>
  <sheetFormatPr defaultRowHeight="15" x14ac:dyDescent="0.25"/>
  <cols>
    <col min="1" max="1" width="6.7109375" customWidth="1"/>
    <col min="2" max="2" width="3.5703125" customWidth="1"/>
    <col min="3" max="3" width="10.140625" bestFit="1" customWidth="1"/>
    <col min="4" max="4" width="10.140625" customWidth="1"/>
    <col min="5" max="7" width="8.28515625" customWidth="1"/>
    <col min="8" max="8" width="8.42578125" customWidth="1"/>
    <col min="9" max="9" width="9.140625" customWidth="1"/>
    <col min="10" max="10" width="8.5703125" customWidth="1"/>
    <col min="11" max="11" width="7.5703125" customWidth="1"/>
    <col min="12" max="12" width="9.5703125" bestFit="1" customWidth="1"/>
    <col min="13" max="13" width="9.28515625" customWidth="1"/>
    <col min="14" max="14" width="9.5703125" customWidth="1"/>
    <col min="15" max="15" width="9.85546875" customWidth="1"/>
    <col min="16" max="16" width="9.7109375" customWidth="1"/>
    <col min="17" max="17" width="11" customWidth="1"/>
    <col min="18" max="18" width="12" customWidth="1"/>
    <col min="19" max="19" width="15.42578125" customWidth="1"/>
    <col min="20" max="20" width="3.7109375" customWidth="1"/>
  </cols>
  <sheetData>
    <row r="1" spans="1:20" x14ac:dyDescent="0.25">
      <c r="I1" s="235" t="s">
        <v>31</v>
      </c>
    </row>
    <row r="2" spans="1:20" x14ac:dyDescent="0.25">
      <c r="A2" t="s">
        <v>160</v>
      </c>
      <c r="E2" s="17" t="s">
        <v>171</v>
      </c>
      <c r="F2" s="18"/>
      <c r="G2" s="18"/>
      <c r="H2" t="s">
        <v>184</v>
      </c>
      <c r="I2" s="434" t="s">
        <v>185</v>
      </c>
      <c r="P2" t="s">
        <v>143</v>
      </c>
      <c r="Q2" t="s">
        <v>76</v>
      </c>
    </row>
    <row r="3" spans="1:20" x14ac:dyDescent="0.25">
      <c r="A3" s="17" t="s">
        <v>144</v>
      </c>
      <c r="B3" s="17" t="s">
        <v>21</v>
      </c>
      <c r="C3" s="232" t="s">
        <v>136</v>
      </c>
      <c r="D3" s="233" t="s">
        <v>132</v>
      </c>
      <c r="E3" s="17" t="s">
        <v>182</v>
      </c>
      <c r="F3" s="155" t="s">
        <v>71</v>
      </c>
      <c r="G3" s="155" t="s">
        <v>183</v>
      </c>
      <c r="H3" s="155" t="s">
        <v>71</v>
      </c>
      <c r="I3" s="434" t="s">
        <v>184</v>
      </c>
      <c r="J3" s="233" t="s">
        <v>9</v>
      </c>
      <c r="K3" s="17" t="s">
        <v>135</v>
      </c>
      <c r="L3" s="162" t="s">
        <v>134</v>
      </c>
      <c r="M3" s="233" t="s">
        <v>8</v>
      </c>
      <c r="N3" s="236" t="s">
        <v>142</v>
      </c>
      <c r="O3" s="236" t="s">
        <v>140</v>
      </c>
      <c r="P3" s="236" t="s">
        <v>31</v>
      </c>
      <c r="Q3" s="560" t="s">
        <v>31</v>
      </c>
      <c r="R3" s="236" t="s">
        <v>14</v>
      </c>
      <c r="S3" s="236" t="s">
        <v>181</v>
      </c>
    </row>
    <row r="4" spans="1:20" x14ac:dyDescent="0.25">
      <c r="A4" s="17" t="s">
        <v>39</v>
      </c>
      <c r="B4" s="434">
        <v>1</v>
      </c>
      <c r="C4" s="35">
        <v>876.4</v>
      </c>
      <c r="D4" s="35">
        <v>94.71</v>
      </c>
      <c r="E4" s="36">
        <v>145.63</v>
      </c>
      <c r="F4" s="48">
        <f>E4-G4</f>
        <v>90.916809000000001</v>
      </c>
      <c r="G4" s="48">
        <f>E4*37.57%</f>
        <v>54.713190999999995</v>
      </c>
      <c r="H4" s="48">
        <v>49.55</v>
      </c>
      <c r="I4" s="520">
        <f t="shared" ref="I4:I67" si="0">SUM(F4:H4)</f>
        <v>195.18</v>
      </c>
      <c r="J4" s="32">
        <v>260.26</v>
      </c>
      <c r="K4" s="35">
        <v>24.51</v>
      </c>
      <c r="L4" s="456">
        <f t="shared" ref="L4:L11" si="1">C4+D4+I4+J4+K4</f>
        <v>1451.06</v>
      </c>
      <c r="M4" s="32">
        <v>54.68</v>
      </c>
      <c r="N4" s="443">
        <v>70.430000000000007</v>
      </c>
      <c r="O4" s="431">
        <v>580.92999999999995</v>
      </c>
      <c r="P4" s="456">
        <f>SUM(M4:O4)</f>
        <v>706.04</v>
      </c>
      <c r="Q4" s="561">
        <f>L4+P4</f>
        <v>2157.1</v>
      </c>
      <c r="R4" s="26">
        <v>0</v>
      </c>
      <c r="S4" s="17">
        <v>830608</v>
      </c>
      <c r="T4" s="434">
        <v>1</v>
      </c>
    </row>
    <row r="5" spans="1:20" x14ac:dyDescent="0.25">
      <c r="A5" s="17" t="s">
        <v>82</v>
      </c>
      <c r="B5" s="434"/>
      <c r="C5" s="35">
        <v>876.4</v>
      </c>
      <c r="D5" s="248">
        <v>115.01</v>
      </c>
      <c r="E5" s="248">
        <v>155.43</v>
      </c>
      <c r="F5" s="48">
        <f>E5-G5</f>
        <v>97.034949000000012</v>
      </c>
      <c r="G5" s="48">
        <f>E5*37.57%</f>
        <v>58.395051000000002</v>
      </c>
      <c r="H5" s="585">
        <v>27.83</v>
      </c>
      <c r="I5" s="581">
        <f t="shared" si="0"/>
        <v>183.26</v>
      </c>
      <c r="J5" s="248">
        <v>260.26</v>
      </c>
      <c r="K5" s="248">
        <v>8.86</v>
      </c>
      <c r="L5" s="456">
        <f t="shared" si="1"/>
        <v>1443.79</v>
      </c>
      <c r="M5" s="248">
        <v>55.63</v>
      </c>
      <c r="N5" s="443">
        <v>70.430000000000007</v>
      </c>
      <c r="O5" s="431">
        <v>580.92999999999995</v>
      </c>
      <c r="P5" s="456">
        <f>SUM(M5:O5)</f>
        <v>706.99</v>
      </c>
      <c r="Q5" s="561">
        <f>L5+P5</f>
        <v>2150.7799999999997</v>
      </c>
      <c r="R5" s="17">
        <v>5000</v>
      </c>
      <c r="S5" s="17">
        <v>146860</v>
      </c>
      <c r="T5" s="434"/>
    </row>
    <row r="6" spans="1:20" ht="15.75" thickBot="1" x14ac:dyDescent="0.3">
      <c r="A6" s="199" t="s">
        <v>40</v>
      </c>
      <c r="B6" s="246"/>
      <c r="C6" s="35">
        <v>876.4</v>
      </c>
      <c r="D6" s="35">
        <v>102.14</v>
      </c>
      <c r="E6" s="36">
        <v>188.15</v>
      </c>
      <c r="F6" s="249">
        <f>E6-G6</f>
        <v>117.462045</v>
      </c>
      <c r="G6" s="249">
        <f>E6*37.57%</f>
        <v>70.687955000000002</v>
      </c>
      <c r="H6" s="48">
        <v>22.27</v>
      </c>
      <c r="I6" s="520">
        <f t="shared" si="0"/>
        <v>210.42000000000002</v>
      </c>
      <c r="J6" s="32">
        <v>0</v>
      </c>
      <c r="K6" s="35">
        <v>17.22</v>
      </c>
      <c r="L6" s="456">
        <f t="shared" si="1"/>
        <v>1206.18</v>
      </c>
      <c r="M6" s="32">
        <v>63.34</v>
      </c>
      <c r="N6" s="443">
        <v>70.430000000000007</v>
      </c>
      <c r="O6" s="26">
        <v>580.92999999999995</v>
      </c>
      <c r="P6" s="461">
        <f>SUM(M6:O6)</f>
        <v>714.69999999999993</v>
      </c>
      <c r="Q6" s="562">
        <f>L6+P6</f>
        <v>1920.88</v>
      </c>
      <c r="R6" s="17">
        <v>1400</v>
      </c>
      <c r="S6" s="199">
        <v>830608</v>
      </c>
      <c r="T6" s="246"/>
    </row>
    <row r="7" spans="1:20" s="415" customFormat="1" ht="15.75" thickBot="1" x14ac:dyDescent="0.3">
      <c r="A7" s="435"/>
      <c r="B7" s="515"/>
      <c r="C7" s="448">
        <f t="shared" ref="C7:H7" si="2">SUM(C4:C6)</f>
        <v>2629.2</v>
      </c>
      <c r="D7" s="448">
        <f t="shared" si="2"/>
        <v>311.86</v>
      </c>
      <c r="E7" s="451">
        <f t="shared" si="2"/>
        <v>489.21000000000004</v>
      </c>
      <c r="F7" s="268">
        <f t="shared" si="2"/>
        <v>305.41380300000003</v>
      </c>
      <c r="G7" s="600">
        <f t="shared" si="2"/>
        <v>183.79619700000001</v>
      </c>
      <c r="H7" s="586">
        <f t="shared" si="2"/>
        <v>99.649999999999991</v>
      </c>
      <c r="I7" s="448">
        <f t="shared" si="0"/>
        <v>588.86</v>
      </c>
      <c r="J7" s="448">
        <f>SUM(J4:J6)</f>
        <v>520.52</v>
      </c>
      <c r="K7" s="448">
        <f>SUM(K4:K6)</f>
        <v>50.59</v>
      </c>
      <c r="L7" s="458">
        <f t="shared" si="1"/>
        <v>4101.03</v>
      </c>
      <c r="M7" s="448">
        <f>SUM(M4:M6)</f>
        <v>173.65</v>
      </c>
      <c r="N7" s="448">
        <f>SUM(N4:N6)</f>
        <v>211.29000000000002</v>
      </c>
      <c r="O7" s="451">
        <f>SUM(O4:O6)</f>
        <v>1742.79</v>
      </c>
      <c r="P7" s="460">
        <f>SUM(P4:P6)</f>
        <v>2127.73</v>
      </c>
      <c r="Q7" s="563">
        <f>SUM(Q4:Q6)</f>
        <v>6228.7599999999993</v>
      </c>
      <c r="R7" s="603"/>
      <c r="S7" s="529"/>
      <c r="T7" s="518"/>
    </row>
    <row r="8" spans="1:20" x14ac:dyDescent="0.25">
      <c r="A8" s="17" t="s">
        <v>39</v>
      </c>
      <c r="B8" s="432">
        <v>2</v>
      </c>
      <c r="C8" s="433">
        <v>870.8</v>
      </c>
      <c r="D8" s="242">
        <v>240.76</v>
      </c>
      <c r="E8" s="242">
        <v>423.02</v>
      </c>
      <c r="F8" s="251">
        <f t="shared" ref="F8:F71" si="3">E8-G8</f>
        <v>264.091386</v>
      </c>
      <c r="G8" s="251">
        <f t="shared" ref="G8:G71" si="4">E8*37.57%</f>
        <v>158.92861399999998</v>
      </c>
      <c r="H8" s="587">
        <v>49.23</v>
      </c>
      <c r="I8" s="582">
        <f t="shared" si="0"/>
        <v>472.25</v>
      </c>
      <c r="J8" s="242">
        <v>260.26</v>
      </c>
      <c r="K8" s="242">
        <v>24.35</v>
      </c>
      <c r="L8" s="457">
        <f t="shared" si="1"/>
        <v>1868.4199999999998</v>
      </c>
      <c r="M8" s="242">
        <v>54.68</v>
      </c>
      <c r="N8" s="433">
        <f>31.1*2.25</f>
        <v>69.975000000000009</v>
      </c>
      <c r="O8" s="242">
        <v>577.22</v>
      </c>
      <c r="P8" s="457">
        <f t="shared" ref="P8:P39" si="5">SUM(M8:O8)</f>
        <v>701.875</v>
      </c>
      <c r="Q8" s="564">
        <f>L8+P8</f>
        <v>2570.2950000000001</v>
      </c>
      <c r="R8" s="17">
        <v>0</v>
      </c>
      <c r="S8" s="20"/>
      <c r="T8" s="432">
        <v>2</v>
      </c>
    </row>
    <row r="9" spans="1:20" x14ac:dyDescent="0.25">
      <c r="A9" s="17" t="s">
        <v>82</v>
      </c>
      <c r="B9" s="434"/>
      <c r="C9" s="181">
        <v>870.8</v>
      </c>
      <c r="D9" s="17">
        <v>189.09</v>
      </c>
      <c r="E9" s="17">
        <v>321.69</v>
      </c>
      <c r="F9" s="48">
        <f t="shared" si="3"/>
        <v>200.83106700000002</v>
      </c>
      <c r="G9" s="48">
        <f t="shared" si="4"/>
        <v>120.85893299999999</v>
      </c>
      <c r="H9" s="155">
        <v>27.65</v>
      </c>
      <c r="I9" s="581">
        <f t="shared" si="0"/>
        <v>349.34</v>
      </c>
      <c r="J9" s="17">
        <v>260.26</v>
      </c>
      <c r="K9" s="17">
        <v>8.8000000000000007</v>
      </c>
      <c r="L9" s="456">
        <f t="shared" si="1"/>
        <v>1678.2899999999997</v>
      </c>
      <c r="M9" s="17">
        <v>55.63</v>
      </c>
      <c r="N9" s="433">
        <f t="shared" ref="N9:N10" si="6">31.1*2.25</f>
        <v>69.975000000000009</v>
      </c>
      <c r="O9" s="20">
        <v>577.22</v>
      </c>
      <c r="P9" s="456">
        <f t="shared" si="5"/>
        <v>702.82500000000005</v>
      </c>
      <c r="Q9" s="558">
        <f>L9+P9</f>
        <v>2381.1149999999998</v>
      </c>
      <c r="R9" s="17">
        <v>0</v>
      </c>
      <c r="S9" s="17"/>
      <c r="T9" s="434"/>
    </row>
    <row r="10" spans="1:20" ht="15.75" thickBot="1" x14ac:dyDescent="0.3">
      <c r="A10" s="199" t="s">
        <v>40</v>
      </c>
      <c r="B10" s="246"/>
      <c r="C10" s="181">
        <v>870.8</v>
      </c>
      <c r="D10" s="20">
        <v>189.08</v>
      </c>
      <c r="E10" s="20">
        <v>321.69</v>
      </c>
      <c r="F10" s="48">
        <f t="shared" si="3"/>
        <v>200.83106700000002</v>
      </c>
      <c r="G10" s="48">
        <f t="shared" si="4"/>
        <v>120.85893299999999</v>
      </c>
      <c r="H10" s="588">
        <v>22.12</v>
      </c>
      <c r="I10" s="582">
        <f t="shared" si="0"/>
        <v>343.81</v>
      </c>
      <c r="J10" s="20">
        <v>0</v>
      </c>
      <c r="K10" s="20">
        <v>17.11</v>
      </c>
      <c r="L10" s="457">
        <f t="shared" si="1"/>
        <v>1420.7999999999997</v>
      </c>
      <c r="M10" s="20">
        <v>63.34</v>
      </c>
      <c r="N10" s="464">
        <f t="shared" si="6"/>
        <v>69.975000000000009</v>
      </c>
      <c r="O10" s="20">
        <v>577.22</v>
      </c>
      <c r="P10" s="461">
        <f t="shared" si="5"/>
        <v>710.53500000000008</v>
      </c>
      <c r="Q10" s="558">
        <f>L10+P10</f>
        <v>2131.335</v>
      </c>
      <c r="R10" s="17">
        <v>0</v>
      </c>
      <c r="S10" s="199"/>
      <c r="T10" s="246"/>
    </row>
    <row r="11" spans="1:20" ht="15.75" thickBot="1" x14ac:dyDescent="0.3">
      <c r="A11" s="243"/>
      <c r="B11" s="241"/>
      <c r="C11" s="253">
        <f>SUM(C8:C10)</f>
        <v>2612.3999999999996</v>
      </c>
      <c r="D11" s="241">
        <f>SUM(D8:D10)</f>
        <v>618.93000000000006</v>
      </c>
      <c r="E11" s="241">
        <f>SUM(E8:E10)</f>
        <v>1066.4000000000001</v>
      </c>
      <c r="F11" s="252">
        <f t="shared" si="3"/>
        <v>665.75352000000009</v>
      </c>
      <c r="G11" s="252">
        <f t="shared" si="4"/>
        <v>400.64648</v>
      </c>
      <c r="H11" s="589">
        <f>SUM(H8:H10)</f>
        <v>99</v>
      </c>
      <c r="I11" s="253">
        <f t="shared" si="0"/>
        <v>1165.4000000000001</v>
      </c>
      <c r="J11" s="241">
        <f>SUM(J8:J10)</f>
        <v>520.52</v>
      </c>
      <c r="K11" s="241">
        <f>SUM(K8:K10)</f>
        <v>50.260000000000005</v>
      </c>
      <c r="L11" s="458">
        <f t="shared" si="1"/>
        <v>4967.51</v>
      </c>
      <c r="M11" s="241">
        <f>SUM(M8:M10)</f>
        <v>173.65</v>
      </c>
      <c r="N11" s="255">
        <f>SUM(N8:N10)</f>
        <v>209.92500000000001</v>
      </c>
      <c r="O11" s="267">
        <f>SUM(O8:O10)</f>
        <v>1731.66</v>
      </c>
      <c r="P11" s="460">
        <f t="shared" si="5"/>
        <v>2115.2350000000001</v>
      </c>
      <c r="Q11" s="563">
        <f>SUM(Q8:Q10)</f>
        <v>7082.7449999999999</v>
      </c>
      <c r="R11" s="603"/>
      <c r="S11" s="260"/>
      <c r="T11" s="245"/>
    </row>
    <row r="12" spans="1:20" x14ac:dyDescent="0.25">
      <c r="A12" s="17" t="s">
        <v>39</v>
      </c>
      <c r="B12" s="432">
        <v>3</v>
      </c>
      <c r="C12" s="433">
        <v>971.6</v>
      </c>
      <c r="D12" s="242">
        <v>169.07</v>
      </c>
      <c r="E12" s="242">
        <v>153.38</v>
      </c>
      <c r="F12" s="48">
        <f t="shared" si="3"/>
        <v>95.755133999999998</v>
      </c>
      <c r="G12" s="48">
        <f t="shared" si="4"/>
        <v>57.624865999999997</v>
      </c>
      <c r="H12" s="587">
        <v>54.93</v>
      </c>
      <c r="I12" s="582">
        <f t="shared" si="0"/>
        <v>208.31</v>
      </c>
      <c r="J12" s="242">
        <v>260.26</v>
      </c>
      <c r="K12" s="242">
        <v>27.17</v>
      </c>
      <c r="L12" s="457">
        <f t="shared" ref="L12:L17" si="7">K12+J12+I12+D12+C12</f>
        <v>1636.4099999999999</v>
      </c>
      <c r="M12" s="242">
        <v>54.68</v>
      </c>
      <c r="N12" s="433">
        <f>34.7*2.25</f>
        <v>78.075000000000003</v>
      </c>
      <c r="O12" s="242">
        <v>644.03</v>
      </c>
      <c r="P12" s="457">
        <f t="shared" si="5"/>
        <v>776.78499999999997</v>
      </c>
      <c r="Q12" s="561">
        <f>L12+P12</f>
        <v>2413.1949999999997</v>
      </c>
      <c r="R12" s="17">
        <v>4000</v>
      </c>
      <c r="S12" s="20">
        <v>108874</v>
      </c>
      <c r="T12" s="432">
        <v>3</v>
      </c>
    </row>
    <row r="13" spans="1:20" x14ac:dyDescent="0.25">
      <c r="A13" s="17" t="s">
        <v>82</v>
      </c>
      <c r="B13" s="434"/>
      <c r="C13" s="181">
        <v>971.6</v>
      </c>
      <c r="D13" s="17">
        <v>165.53</v>
      </c>
      <c r="E13" s="17">
        <v>285.93</v>
      </c>
      <c r="F13" s="48">
        <f t="shared" si="3"/>
        <v>178.50609900000001</v>
      </c>
      <c r="G13" s="48">
        <f t="shared" si="4"/>
        <v>107.423901</v>
      </c>
      <c r="H13" s="155">
        <v>30.85</v>
      </c>
      <c r="I13" s="581">
        <f t="shared" si="0"/>
        <v>316.78000000000003</v>
      </c>
      <c r="J13" s="17">
        <v>260.26</v>
      </c>
      <c r="K13" s="17">
        <v>9.82</v>
      </c>
      <c r="L13" s="456">
        <f t="shared" si="7"/>
        <v>1723.99</v>
      </c>
      <c r="M13" s="17">
        <v>55.63</v>
      </c>
      <c r="N13" s="433">
        <f t="shared" ref="N13:N14" si="8">34.7*2.25</f>
        <v>78.075000000000003</v>
      </c>
      <c r="O13" s="20">
        <v>644.03</v>
      </c>
      <c r="P13" s="456">
        <f t="shared" si="5"/>
        <v>777.73500000000001</v>
      </c>
      <c r="Q13" s="562">
        <f>L13+P13</f>
        <v>2501.7249999999999</v>
      </c>
      <c r="R13" s="17">
        <v>2413.1999999999998</v>
      </c>
      <c r="S13" s="17">
        <v>586505</v>
      </c>
      <c r="T13" s="434"/>
    </row>
    <row r="14" spans="1:20" ht="15.75" thickBot="1" x14ac:dyDescent="0.3">
      <c r="A14" s="199" t="s">
        <v>40</v>
      </c>
      <c r="B14" s="246"/>
      <c r="C14" s="181">
        <v>971.6</v>
      </c>
      <c r="D14" s="20">
        <v>138.97</v>
      </c>
      <c r="E14" s="20">
        <v>225.15</v>
      </c>
      <c r="F14" s="249">
        <f t="shared" si="3"/>
        <v>140.56114500000001</v>
      </c>
      <c r="G14" s="249">
        <f t="shared" si="4"/>
        <v>84.588854999999995</v>
      </c>
      <c r="H14" s="588">
        <v>24.68</v>
      </c>
      <c r="I14" s="582">
        <f t="shared" si="0"/>
        <v>249.83</v>
      </c>
      <c r="J14" s="20">
        <v>0</v>
      </c>
      <c r="K14" s="20">
        <v>13.36</v>
      </c>
      <c r="L14" s="459">
        <f t="shared" si="7"/>
        <v>1373.76</v>
      </c>
      <c r="M14" s="20">
        <v>63.34</v>
      </c>
      <c r="N14" s="433">
        <f t="shared" si="8"/>
        <v>78.075000000000003</v>
      </c>
      <c r="O14" s="20">
        <v>644.03</v>
      </c>
      <c r="P14" s="461">
        <f t="shared" si="5"/>
        <v>785.44499999999994</v>
      </c>
      <c r="Q14" s="562">
        <f>L14+P14</f>
        <v>2159.2049999999999</v>
      </c>
      <c r="R14" s="17">
        <v>2413.1999999999998</v>
      </c>
      <c r="S14" s="199">
        <v>418519</v>
      </c>
      <c r="T14" s="246"/>
    </row>
    <row r="15" spans="1:20" ht="15.75" thickBot="1" x14ac:dyDescent="0.3">
      <c r="A15" s="228"/>
      <c r="B15" s="241"/>
      <c r="C15" s="253">
        <f>SUM(C12:C14)</f>
        <v>2914.8</v>
      </c>
      <c r="D15" s="241">
        <f>SUM(D12:D14)</f>
        <v>473.57000000000005</v>
      </c>
      <c r="E15" s="244">
        <f>SUM(E12:E14)</f>
        <v>664.46</v>
      </c>
      <c r="F15" s="268">
        <f t="shared" si="3"/>
        <v>414.82237800000007</v>
      </c>
      <c r="G15" s="600">
        <f t="shared" si="4"/>
        <v>249.63762199999999</v>
      </c>
      <c r="H15" s="590">
        <f>SUM(H12:H14)</f>
        <v>110.46000000000001</v>
      </c>
      <c r="I15" s="253">
        <f t="shared" si="0"/>
        <v>774.92000000000007</v>
      </c>
      <c r="J15" s="241">
        <f>SUM(J12:J14)</f>
        <v>520.52</v>
      </c>
      <c r="K15" s="244">
        <f>SUM(K12:K14)</f>
        <v>50.35</v>
      </c>
      <c r="L15" s="460">
        <f t="shared" si="7"/>
        <v>4734.16</v>
      </c>
      <c r="M15" s="245">
        <f>SUM(M12:M14)</f>
        <v>173.65</v>
      </c>
      <c r="N15" s="253">
        <f>SUM(N12:N14)</f>
        <v>234.22500000000002</v>
      </c>
      <c r="O15" s="244">
        <f>SUM(O12:O14)</f>
        <v>1932.09</v>
      </c>
      <c r="P15" s="460">
        <f t="shared" si="5"/>
        <v>2339.9650000000001</v>
      </c>
      <c r="Q15" s="563">
        <f>SUM(Q12:Q14)</f>
        <v>7074.125</v>
      </c>
      <c r="R15" s="603"/>
      <c r="S15" s="260"/>
      <c r="T15" s="245"/>
    </row>
    <row r="16" spans="1:20" x14ac:dyDescent="0.25">
      <c r="A16" s="17" t="s">
        <v>39</v>
      </c>
      <c r="B16" s="432">
        <v>4</v>
      </c>
      <c r="C16" s="433">
        <v>1285.2</v>
      </c>
      <c r="D16" s="433">
        <v>71.98</v>
      </c>
      <c r="E16" s="242">
        <v>194.95</v>
      </c>
      <c r="F16" s="251">
        <f t="shared" si="3"/>
        <v>121.707285</v>
      </c>
      <c r="G16" s="251">
        <f t="shared" si="4"/>
        <v>73.24271499999999</v>
      </c>
      <c r="H16" s="587">
        <v>72.66</v>
      </c>
      <c r="I16" s="582">
        <f t="shared" si="0"/>
        <v>267.61</v>
      </c>
      <c r="J16" s="242">
        <v>260.26</v>
      </c>
      <c r="K16" s="242">
        <v>35.94</v>
      </c>
      <c r="L16" s="457">
        <f t="shared" si="7"/>
        <v>1920.99</v>
      </c>
      <c r="M16" s="242">
        <v>54.68</v>
      </c>
      <c r="N16" s="444">
        <v>103.28</v>
      </c>
      <c r="O16" s="242">
        <v>851.9</v>
      </c>
      <c r="P16" s="457">
        <f t="shared" si="5"/>
        <v>1009.86</v>
      </c>
      <c r="Q16" s="561">
        <f t="shared" ref="Q16:Q26" si="9">L16+P16</f>
        <v>2930.85</v>
      </c>
      <c r="R16" s="17">
        <v>4643.53</v>
      </c>
      <c r="S16" s="20" t="s">
        <v>195</v>
      </c>
      <c r="T16" s="432">
        <v>4</v>
      </c>
    </row>
    <row r="17" spans="1:21" x14ac:dyDescent="0.25">
      <c r="A17" s="17" t="s">
        <v>82</v>
      </c>
      <c r="B17" s="434"/>
      <c r="C17" s="181">
        <v>1285.2</v>
      </c>
      <c r="D17" s="17">
        <v>81.14</v>
      </c>
      <c r="E17" s="17">
        <v>153.22</v>
      </c>
      <c r="F17" s="48">
        <f t="shared" si="3"/>
        <v>95.655246000000005</v>
      </c>
      <c r="G17" s="48">
        <f t="shared" si="4"/>
        <v>57.564753999999994</v>
      </c>
      <c r="H17" s="155">
        <v>40.81</v>
      </c>
      <c r="I17" s="581">
        <f t="shared" si="0"/>
        <v>194.03</v>
      </c>
      <c r="J17" s="17">
        <v>260.26</v>
      </c>
      <c r="K17" s="17">
        <v>12.99</v>
      </c>
      <c r="L17" s="456">
        <f t="shared" si="7"/>
        <v>1833.62</v>
      </c>
      <c r="M17" s="17">
        <v>55.63</v>
      </c>
      <c r="N17" s="433">
        <f>45.9*2.25</f>
        <v>103.27499999999999</v>
      </c>
      <c r="O17" s="20">
        <v>851.9</v>
      </c>
      <c r="P17" s="456">
        <f t="shared" si="5"/>
        <v>1010.8049999999999</v>
      </c>
      <c r="Q17" s="562">
        <f t="shared" si="9"/>
        <v>2844.4249999999997</v>
      </c>
      <c r="R17" s="17">
        <v>2930.85</v>
      </c>
      <c r="S17" s="17">
        <v>659358</v>
      </c>
      <c r="T17" s="434"/>
    </row>
    <row r="18" spans="1:21" ht="15.75" thickBot="1" x14ac:dyDescent="0.3">
      <c r="A18" s="199" t="s">
        <v>40</v>
      </c>
      <c r="B18" s="246"/>
      <c r="C18" s="181">
        <v>1285.2</v>
      </c>
      <c r="D18" s="20">
        <v>91.64</v>
      </c>
      <c r="E18" s="20">
        <v>171.91</v>
      </c>
      <c r="F18" s="249">
        <f t="shared" si="3"/>
        <v>107.323413</v>
      </c>
      <c r="G18" s="249">
        <f t="shared" si="4"/>
        <v>64.586586999999994</v>
      </c>
      <c r="H18" s="588">
        <v>32.65</v>
      </c>
      <c r="I18" s="582">
        <f t="shared" si="0"/>
        <v>204.56</v>
      </c>
      <c r="J18" s="20">
        <v>0</v>
      </c>
      <c r="K18" s="20">
        <v>17.690000000000001</v>
      </c>
      <c r="L18" s="456">
        <f>C18+D18+E18+H18+K18</f>
        <v>1599.0900000000004</v>
      </c>
      <c r="M18" s="20">
        <v>63.34</v>
      </c>
      <c r="N18" s="464">
        <v>103.28</v>
      </c>
      <c r="O18" s="20">
        <v>851.9</v>
      </c>
      <c r="P18" s="461">
        <f t="shared" si="5"/>
        <v>1018.52</v>
      </c>
      <c r="Q18" s="562">
        <f>L18+P18</f>
        <v>2617.6100000000006</v>
      </c>
      <c r="R18" s="17">
        <v>2844.42</v>
      </c>
      <c r="S18" s="199">
        <v>888201</v>
      </c>
      <c r="T18" s="246"/>
    </row>
    <row r="19" spans="1:21" ht="15.75" thickBot="1" x14ac:dyDescent="0.3">
      <c r="A19" s="243"/>
      <c r="B19" s="241"/>
      <c r="C19" s="253">
        <f>SUM(C16:C18)</f>
        <v>3855.6000000000004</v>
      </c>
      <c r="D19" s="253">
        <f>SUM(D16:D18)</f>
        <v>244.76</v>
      </c>
      <c r="E19" s="244">
        <f>SUM(E16:E18)</f>
        <v>520.07999999999993</v>
      </c>
      <c r="F19" s="268">
        <f t="shared" si="3"/>
        <v>324.68594399999995</v>
      </c>
      <c r="G19" s="600">
        <f t="shared" si="4"/>
        <v>195.39405599999995</v>
      </c>
      <c r="H19" s="590">
        <f>SUM(H16:H18)</f>
        <v>146.12</v>
      </c>
      <c r="I19" s="253">
        <f t="shared" si="0"/>
        <v>666.19999999999993</v>
      </c>
      <c r="J19" s="241">
        <f>SUM(J16:J18)</f>
        <v>520.52</v>
      </c>
      <c r="K19" s="241">
        <f>SUM(K16:K18)</f>
        <v>66.62</v>
      </c>
      <c r="L19" s="458">
        <f t="shared" ref="L19:L34" si="10">K19+J19+I19+D19+C19</f>
        <v>5353.7000000000007</v>
      </c>
      <c r="M19" s="244">
        <f>SUM(M16:M18)</f>
        <v>173.65</v>
      </c>
      <c r="N19" s="255">
        <f>SUM(N16:N18)</f>
        <v>309.83500000000004</v>
      </c>
      <c r="O19" s="437">
        <f>SUM(O16:O18)</f>
        <v>2555.6999999999998</v>
      </c>
      <c r="P19" s="460">
        <f t="shared" si="5"/>
        <v>3039.1849999999999</v>
      </c>
      <c r="Q19" s="563">
        <f t="shared" si="9"/>
        <v>8392.8850000000002</v>
      </c>
      <c r="R19" s="603"/>
      <c r="S19" s="260"/>
      <c r="T19" s="245"/>
    </row>
    <row r="20" spans="1:21" x14ac:dyDescent="0.25">
      <c r="A20" s="17" t="s">
        <v>39</v>
      </c>
      <c r="B20" s="432">
        <v>5</v>
      </c>
      <c r="C20" s="433">
        <v>868</v>
      </c>
      <c r="D20" s="242">
        <v>189.08</v>
      </c>
      <c r="E20" s="242">
        <v>321.69</v>
      </c>
      <c r="F20" s="251">
        <f t="shared" si="3"/>
        <v>200.83106700000002</v>
      </c>
      <c r="G20" s="251">
        <f t="shared" si="4"/>
        <v>120.85893299999999</v>
      </c>
      <c r="H20" s="587">
        <v>49.07</v>
      </c>
      <c r="I20" s="582">
        <f t="shared" si="0"/>
        <v>370.76</v>
      </c>
      <c r="J20" s="242">
        <v>0</v>
      </c>
      <c r="K20" s="242">
        <v>24.27</v>
      </c>
      <c r="L20" s="457">
        <f t="shared" si="10"/>
        <v>1452.1100000000001</v>
      </c>
      <c r="M20" s="242">
        <v>54.68</v>
      </c>
      <c r="N20" s="433">
        <v>69.75</v>
      </c>
      <c r="O20" s="242">
        <v>575.36</v>
      </c>
      <c r="P20" s="457">
        <f t="shared" si="5"/>
        <v>699.79</v>
      </c>
      <c r="Q20" s="561">
        <f t="shared" si="9"/>
        <v>2151.9</v>
      </c>
      <c r="R20" s="17">
        <v>0</v>
      </c>
      <c r="S20" s="20"/>
      <c r="T20" s="432">
        <v>5</v>
      </c>
    </row>
    <row r="21" spans="1:21" x14ac:dyDescent="0.25">
      <c r="A21" s="17" t="s">
        <v>82</v>
      </c>
      <c r="B21" s="434"/>
      <c r="C21" s="26">
        <v>868</v>
      </c>
      <c r="D21" s="17">
        <v>189.09</v>
      </c>
      <c r="E21" s="17">
        <v>321.69</v>
      </c>
      <c r="F21" s="48">
        <f t="shared" si="3"/>
        <v>200.83106700000002</v>
      </c>
      <c r="G21" s="48">
        <f t="shared" si="4"/>
        <v>120.85893299999999</v>
      </c>
      <c r="H21" s="155">
        <v>27.56</v>
      </c>
      <c r="I21" s="581">
        <f t="shared" si="0"/>
        <v>349.25</v>
      </c>
      <c r="J21" s="17">
        <v>0</v>
      </c>
      <c r="K21" s="17">
        <v>8.77</v>
      </c>
      <c r="L21" s="456">
        <f t="shared" si="10"/>
        <v>1415.1100000000001</v>
      </c>
      <c r="M21" s="17">
        <v>55.63</v>
      </c>
      <c r="N21" s="433">
        <v>69.75</v>
      </c>
      <c r="O21" s="20">
        <v>575.36</v>
      </c>
      <c r="P21" s="456">
        <f t="shared" si="5"/>
        <v>700.74</v>
      </c>
      <c r="Q21" s="562">
        <f t="shared" si="9"/>
        <v>2115.8500000000004</v>
      </c>
      <c r="R21" s="17">
        <v>3297</v>
      </c>
      <c r="S21" s="17">
        <v>597821</v>
      </c>
      <c r="T21" s="434"/>
    </row>
    <row r="22" spans="1:21" ht="15.75" thickBot="1" x14ac:dyDescent="0.3">
      <c r="A22" s="199" t="s">
        <v>40</v>
      </c>
      <c r="B22" s="246"/>
      <c r="C22" s="181">
        <v>868</v>
      </c>
      <c r="D22" s="20">
        <v>189.08</v>
      </c>
      <c r="E22" s="20">
        <v>321.69</v>
      </c>
      <c r="F22" s="249">
        <f t="shared" si="3"/>
        <v>200.83106700000002</v>
      </c>
      <c r="G22" s="249">
        <f t="shared" si="4"/>
        <v>120.85893299999999</v>
      </c>
      <c r="H22" s="588">
        <v>22.05</v>
      </c>
      <c r="I22" s="582">
        <f t="shared" si="0"/>
        <v>343.74</v>
      </c>
      <c r="J22" s="20">
        <v>0</v>
      </c>
      <c r="K22" s="20">
        <v>11.98</v>
      </c>
      <c r="L22" s="457">
        <f t="shared" si="10"/>
        <v>1412.8000000000002</v>
      </c>
      <c r="M22" s="20">
        <v>63.34</v>
      </c>
      <c r="N22" s="464">
        <v>69.75</v>
      </c>
      <c r="O22" s="20">
        <v>575.36</v>
      </c>
      <c r="P22" s="461">
        <f t="shared" si="5"/>
        <v>708.45</v>
      </c>
      <c r="Q22" s="562">
        <f t="shared" si="9"/>
        <v>2121.25</v>
      </c>
      <c r="R22" s="17">
        <v>0</v>
      </c>
      <c r="S22" s="199"/>
      <c r="T22" s="246"/>
    </row>
    <row r="23" spans="1:21" ht="15.75" thickBot="1" x14ac:dyDescent="0.3">
      <c r="A23" s="243"/>
      <c r="B23" s="241"/>
      <c r="C23" s="253">
        <f>SUM(C20:C22)</f>
        <v>2604</v>
      </c>
      <c r="D23" s="241">
        <f>SUM(D20:D22)</f>
        <v>567.25</v>
      </c>
      <c r="E23" s="244">
        <f>SUM(E20:E22)</f>
        <v>965.06999999999994</v>
      </c>
      <c r="F23" s="268">
        <f t="shared" si="3"/>
        <v>602.493201</v>
      </c>
      <c r="G23" s="600">
        <f t="shared" si="4"/>
        <v>362.57679899999994</v>
      </c>
      <c r="H23" s="590">
        <f>SUM(H20:H22)</f>
        <v>98.679999999999993</v>
      </c>
      <c r="I23" s="253">
        <f t="shared" si="0"/>
        <v>1063.75</v>
      </c>
      <c r="J23" s="241">
        <f>SUM(J20:J22)</f>
        <v>0</v>
      </c>
      <c r="K23" s="241">
        <f>SUM(K20:K22)</f>
        <v>45.019999999999996</v>
      </c>
      <c r="L23" s="458">
        <f t="shared" si="10"/>
        <v>4280.0200000000004</v>
      </c>
      <c r="M23" s="244">
        <f>SUM(M20:M22)</f>
        <v>173.65</v>
      </c>
      <c r="N23" s="255">
        <f>SUM(N20:N22)</f>
        <v>209.25</v>
      </c>
      <c r="O23" s="267">
        <f>SUM(O20:O22)</f>
        <v>1726.08</v>
      </c>
      <c r="P23" s="460">
        <f t="shared" si="5"/>
        <v>2108.98</v>
      </c>
      <c r="Q23" s="563">
        <f t="shared" si="9"/>
        <v>6389</v>
      </c>
      <c r="R23" s="603"/>
      <c r="S23" s="260"/>
      <c r="T23" s="245"/>
    </row>
    <row r="24" spans="1:21" x14ac:dyDescent="0.25">
      <c r="A24" s="17" t="s">
        <v>39</v>
      </c>
      <c r="B24" s="432">
        <v>6</v>
      </c>
      <c r="C24" s="433">
        <v>873.6</v>
      </c>
      <c r="D24" s="242">
        <v>99.88</v>
      </c>
      <c r="E24" s="242">
        <v>205.94</v>
      </c>
      <c r="F24" s="251">
        <f t="shared" si="3"/>
        <v>128.568342</v>
      </c>
      <c r="G24" s="251">
        <f t="shared" si="4"/>
        <v>77.371657999999996</v>
      </c>
      <c r="H24" s="587">
        <v>49.39</v>
      </c>
      <c r="I24" s="582">
        <f t="shared" si="0"/>
        <v>255.32999999999998</v>
      </c>
      <c r="J24" s="242">
        <v>520.52</v>
      </c>
      <c r="K24" s="242">
        <v>24.43</v>
      </c>
      <c r="L24" s="457">
        <f t="shared" si="10"/>
        <v>1773.76</v>
      </c>
      <c r="M24" s="242">
        <v>109.36</v>
      </c>
      <c r="N24" s="433">
        <v>70.2</v>
      </c>
      <c r="O24" s="242">
        <v>579.07000000000005</v>
      </c>
      <c r="P24" s="457">
        <f t="shared" si="5"/>
        <v>758.63000000000011</v>
      </c>
      <c r="Q24" s="561">
        <f t="shared" si="9"/>
        <v>2532.3900000000003</v>
      </c>
      <c r="R24" s="17">
        <v>0</v>
      </c>
      <c r="S24" s="20"/>
      <c r="T24" s="432">
        <v>6</v>
      </c>
      <c r="U24" s="18"/>
    </row>
    <row r="25" spans="1:21" x14ac:dyDescent="0.25">
      <c r="A25" s="17" t="s">
        <v>82</v>
      </c>
      <c r="B25" s="434"/>
      <c r="C25" s="181">
        <v>873.6</v>
      </c>
      <c r="D25" s="17">
        <v>74.12</v>
      </c>
      <c r="E25" s="17">
        <v>158.04</v>
      </c>
      <c r="F25" s="48">
        <f t="shared" si="3"/>
        <v>98.664372</v>
      </c>
      <c r="G25" s="48">
        <f t="shared" si="4"/>
        <v>59.375627999999992</v>
      </c>
      <c r="H25" s="155">
        <v>27.74</v>
      </c>
      <c r="I25" s="581">
        <f t="shared" si="0"/>
        <v>185.78</v>
      </c>
      <c r="J25" s="17">
        <v>520.52</v>
      </c>
      <c r="K25" s="17">
        <v>8.83</v>
      </c>
      <c r="L25" s="456">
        <f t="shared" si="10"/>
        <v>1662.85</v>
      </c>
      <c r="M25" s="17">
        <v>111.26</v>
      </c>
      <c r="N25" s="433">
        <v>70.2</v>
      </c>
      <c r="O25" s="20">
        <v>579.07000000000005</v>
      </c>
      <c r="P25" s="456">
        <f t="shared" si="5"/>
        <v>760.53000000000009</v>
      </c>
      <c r="Q25" s="562">
        <f t="shared" si="9"/>
        <v>2423.38</v>
      </c>
      <c r="R25" s="17">
        <v>2100</v>
      </c>
      <c r="S25" s="17">
        <v>686391</v>
      </c>
      <c r="T25" s="434"/>
    </row>
    <row r="26" spans="1:21" ht="15.75" thickBot="1" x14ac:dyDescent="0.3">
      <c r="A26" s="199" t="s">
        <v>40</v>
      </c>
      <c r="B26" s="246"/>
      <c r="C26" s="181">
        <v>873.6</v>
      </c>
      <c r="D26" s="20">
        <v>101.44</v>
      </c>
      <c r="E26" s="20">
        <v>174.48</v>
      </c>
      <c r="F26" s="249">
        <f t="shared" si="3"/>
        <v>108.927864</v>
      </c>
      <c r="G26" s="249">
        <f t="shared" si="4"/>
        <v>65.55213599999999</v>
      </c>
      <c r="H26" s="588">
        <v>22.19</v>
      </c>
      <c r="I26" s="582">
        <f t="shared" si="0"/>
        <v>196.67</v>
      </c>
      <c r="J26" s="20">
        <v>0</v>
      </c>
      <c r="K26" s="20">
        <v>17.16</v>
      </c>
      <c r="L26" s="457">
        <f t="shared" si="10"/>
        <v>1188.8699999999999</v>
      </c>
      <c r="M26" s="20">
        <v>126.68</v>
      </c>
      <c r="N26" s="433">
        <v>70.2</v>
      </c>
      <c r="O26" s="20">
        <v>579.07000000000005</v>
      </c>
      <c r="P26" s="461">
        <f t="shared" si="5"/>
        <v>775.95</v>
      </c>
      <c r="Q26" s="562">
        <f t="shared" si="9"/>
        <v>1964.82</v>
      </c>
      <c r="R26" s="17">
        <v>4700</v>
      </c>
      <c r="S26" s="199" t="s">
        <v>196</v>
      </c>
      <c r="T26" s="246"/>
    </row>
    <row r="27" spans="1:21" ht="15.75" thickBot="1" x14ac:dyDescent="0.3">
      <c r="A27" s="243"/>
      <c r="B27" s="241"/>
      <c r="C27" s="253">
        <f>SUM(C24:C26)</f>
        <v>2620.8000000000002</v>
      </c>
      <c r="D27" s="241">
        <f>SUM(D24:D26)</f>
        <v>275.44</v>
      </c>
      <c r="E27" s="244">
        <f>SUM(E24:E26)</f>
        <v>538.46</v>
      </c>
      <c r="F27" s="268">
        <f t="shared" si="3"/>
        <v>336.16057800000004</v>
      </c>
      <c r="G27" s="600">
        <f t="shared" si="4"/>
        <v>202.29942199999999</v>
      </c>
      <c r="H27" s="590">
        <f>SUM(H24:H26)</f>
        <v>99.32</v>
      </c>
      <c r="I27" s="253">
        <f t="shared" si="0"/>
        <v>637.78</v>
      </c>
      <c r="J27" s="241">
        <f>SUM(J24:J26)</f>
        <v>1041.04</v>
      </c>
      <c r="K27" s="241">
        <f>SUM(K24:K26)</f>
        <v>50.42</v>
      </c>
      <c r="L27" s="458">
        <f t="shared" si="10"/>
        <v>4625.4800000000005</v>
      </c>
      <c r="M27" s="241">
        <f>SUM(M24:M26)</f>
        <v>347.3</v>
      </c>
      <c r="N27" s="253">
        <f>SUM(N24:N26)</f>
        <v>210.60000000000002</v>
      </c>
      <c r="O27" s="244">
        <f>SUM(O24:O26)</f>
        <v>1737.21</v>
      </c>
      <c r="P27" s="460">
        <f t="shared" si="5"/>
        <v>2295.11</v>
      </c>
      <c r="Q27" s="563">
        <f>SUM(Q24:Q26)</f>
        <v>6920.59</v>
      </c>
      <c r="R27" s="603"/>
      <c r="S27" s="260"/>
      <c r="T27" s="245"/>
    </row>
    <row r="28" spans="1:21" x14ac:dyDescent="0.25">
      <c r="A28" s="17" t="s">
        <v>39</v>
      </c>
      <c r="B28" s="432">
        <v>7</v>
      </c>
      <c r="C28" s="433">
        <v>968.8</v>
      </c>
      <c r="D28" s="242">
        <v>216.63</v>
      </c>
      <c r="E28" s="242">
        <v>405.04</v>
      </c>
      <c r="F28" s="251">
        <f t="shared" si="3"/>
        <v>252.86647200000002</v>
      </c>
      <c r="G28" s="251">
        <f t="shared" si="4"/>
        <v>152.173528</v>
      </c>
      <c r="H28" s="587">
        <v>54.77</v>
      </c>
      <c r="I28" s="582">
        <f t="shared" si="0"/>
        <v>459.81</v>
      </c>
      <c r="J28" s="242">
        <v>260.26</v>
      </c>
      <c r="K28" s="242">
        <v>27.09</v>
      </c>
      <c r="L28" s="457">
        <f t="shared" si="10"/>
        <v>1932.59</v>
      </c>
      <c r="M28" s="242">
        <v>54.68</v>
      </c>
      <c r="N28" s="433">
        <v>77.849999999999994</v>
      </c>
      <c r="O28" s="242">
        <v>642.17999999999995</v>
      </c>
      <c r="P28" s="457">
        <f t="shared" si="5"/>
        <v>774.70999999999992</v>
      </c>
      <c r="Q28" s="561">
        <f>L28+P28</f>
        <v>2707.2999999999997</v>
      </c>
      <c r="R28" s="17">
        <v>3000</v>
      </c>
      <c r="S28" s="20">
        <v>687012</v>
      </c>
      <c r="T28" s="432">
        <v>7</v>
      </c>
    </row>
    <row r="29" spans="1:21" x14ac:dyDescent="0.25">
      <c r="A29" s="17" t="s">
        <v>82</v>
      </c>
      <c r="B29" s="434"/>
      <c r="C29" s="181">
        <v>968.8</v>
      </c>
      <c r="D29" s="17">
        <v>288.2</v>
      </c>
      <c r="E29" s="17">
        <v>633.07000000000005</v>
      </c>
      <c r="F29" s="48">
        <f t="shared" si="3"/>
        <v>395.22560100000004</v>
      </c>
      <c r="G29" s="48">
        <f t="shared" si="4"/>
        <v>237.84439900000001</v>
      </c>
      <c r="H29" s="155">
        <v>30.76</v>
      </c>
      <c r="I29" s="581">
        <f t="shared" si="0"/>
        <v>663.83</v>
      </c>
      <c r="J29" s="17">
        <v>260.26</v>
      </c>
      <c r="K29" s="17">
        <v>9.7899999999999991</v>
      </c>
      <c r="L29" s="456">
        <f t="shared" si="10"/>
        <v>2190.88</v>
      </c>
      <c r="M29" s="17">
        <v>55.63</v>
      </c>
      <c r="N29" s="433">
        <v>77.849999999999994</v>
      </c>
      <c r="O29" s="20">
        <v>642.17999999999995</v>
      </c>
      <c r="P29" s="456">
        <f t="shared" si="5"/>
        <v>775.66</v>
      </c>
      <c r="Q29" s="562">
        <f>L29+P29</f>
        <v>2966.54</v>
      </c>
      <c r="R29" s="17">
        <v>2740</v>
      </c>
      <c r="S29" s="17">
        <v>99437</v>
      </c>
      <c r="T29" s="434"/>
    </row>
    <row r="30" spans="1:21" ht="15.75" thickBot="1" x14ac:dyDescent="0.3">
      <c r="A30" s="199" t="s">
        <v>40</v>
      </c>
      <c r="B30" s="246"/>
      <c r="C30" s="181">
        <v>968.8</v>
      </c>
      <c r="D30" s="20">
        <v>311.75</v>
      </c>
      <c r="E30" s="20">
        <v>494.63</v>
      </c>
      <c r="F30" s="249">
        <f t="shared" si="3"/>
        <v>308.79750899999999</v>
      </c>
      <c r="G30" s="249">
        <f t="shared" si="4"/>
        <v>185.83249099999998</v>
      </c>
      <c r="H30" s="588">
        <v>24.61</v>
      </c>
      <c r="I30" s="582">
        <f t="shared" si="0"/>
        <v>519.24</v>
      </c>
      <c r="J30" s="20">
        <v>0</v>
      </c>
      <c r="K30" s="20">
        <v>19.03</v>
      </c>
      <c r="L30" s="457">
        <f t="shared" si="10"/>
        <v>1818.82</v>
      </c>
      <c r="M30" s="20">
        <v>63.34</v>
      </c>
      <c r="N30" s="433">
        <v>77.849999999999994</v>
      </c>
      <c r="O30" s="20">
        <v>642.17999999999995</v>
      </c>
      <c r="P30" s="461">
        <f t="shared" si="5"/>
        <v>783.36999999999989</v>
      </c>
      <c r="Q30" s="562">
        <f>L30+P30</f>
        <v>2602.1899999999996</v>
      </c>
      <c r="R30" s="17">
        <v>3000</v>
      </c>
      <c r="S30" s="199">
        <v>415028</v>
      </c>
      <c r="T30" s="246"/>
    </row>
    <row r="31" spans="1:21" ht="15.75" thickBot="1" x14ac:dyDescent="0.3">
      <c r="A31" s="243"/>
      <c r="B31" s="241"/>
      <c r="C31" s="253">
        <f>SUM(C28:C30)</f>
        <v>2906.3999999999996</v>
      </c>
      <c r="D31" s="241">
        <f>SUM(D28:D30)</f>
        <v>816.57999999999993</v>
      </c>
      <c r="E31" s="244">
        <f>SUM(E28:E30)</f>
        <v>1532.7400000000002</v>
      </c>
      <c r="F31" s="268">
        <f t="shared" si="3"/>
        <v>956.88958200000013</v>
      </c>
      <c r="G31" s="600">
        <f t="shared" si="4"/>
        <v>575.8504180000001</v>
      </c>
      <c r="H31" s="590">
        <f>SUM(H28:H30)</f>
        <v>110.14</v>
      </c>
      <c r="I31" s="253">
        <f t="shared" si="0"/>
        <v>1642.8800000000003</v>
      </c>
      <c r="J31" s="241">
        <f>SUM(J28:J30)</f>
        <v>520.52</v>
      </c>
      <c r="K31" s="241">
        <f>SUM(K28:K30)</f>
        <v>55.91</v>
      </c>
      <c r="L31" s="458">
        <f t="shared" si="10"/>
        <v>5942.29</v>
      </c>
      <c r="M31" s="241">
        <f>SUM(M28:M30)</f>
        <v>173.65</v>
      </c>
      <c r="N31" s="253">
        <f>SUM(N28:N30)</f>
        <v>233.54999999999998</v>
      </c>
      <c r="O31" s="244">
        <f>SUM(O28:O30)</f>
        <v>1926.54</v>
      </c>
      <c r="P31" s="460">
        <f t="shared" si="5"/>
        <v>2333.7399999999998</v>
      </c>
      <c r="Q31" s="563">
        <f>SUM(Q28:Q30)</f>
        <v>8276.0299999999988</v>
      </c>
      <c r="R31" s="603"/>
      <c r="S31" s="260"/>
      <c r="T31" s="245"/>
    </row>
    <row r="32" spans="1:21" x14ac:dyDescent="0.25">
      <c r="A32" s="17" t="s">
        <v>39</v>
      </c>
      <c r="B32" s="432">
        <v>8</v>
      </c>
      <c r="C32" s="433">
        <v>1285.2</v>
      </c>
      <c r="D32" s="242">
        <v>189.08</v>
      </c>
      <c r="E32" s="242">
        <v>321.69</v>
      </c>
      <c r="F32" s="251">
        <f t="shared" si="3"/>
        <v>200.83106700000002</v>
      </c>
      <c r="G32" s="251">
        <f t="shared" si="4"/>
        <v>120.85893299999999</v>
      </c>
      <c r="H32" s="587">
        <v>72.66</v>
      </c>
      <c r="I32" s="582">
        <f t="shared" si="0"/>
        <v>394.35</v>
      </c>
      <c r="J32" s="242">
        <v>260.26</v>
      </c>
      <c r="K32" s="242">
        <v>35.94</v>
      </c>
      <c r="L32" s="457">
        <f t="shared" si="10"/>
        <v>2164.83</v>
      </c>
      <c r="M32" s="242">
        <v>54.68</v>
      </c>
      <c r="N32" s="433">
        <v>103.28</v>
      </c>
      <c r="O32" s="242">
        <v>851.9</v>
      </c>
      <c r="P32" s="457">
        <f t="shared" si="5"/>
        <v>1009.86</v>
      </c>
      <c r="Q32" s="561">
        <f t="shared" ref="Q32:Q42" si="11">L32+P32</f>
        <v>3174.69</v>
      </c>
      <c r="R32" s="17">
        <v>2000</v>
      </c>
      <c r="S32" s="20">
        <v>780218</v>
      </c>
      <c r="T32" s="432">
        <v>8</v>
      </c>
    </row>
    <row r="33" spans="1:20" x14ac:dyDescent="0.25">
      <c r="A33" s="17" t="s">
        <v>82</v>
      </c>
      <c r="B33" s="434"/>
      <c r="C33" s="181">
        <v>1285.2</v>
      </c>
      <c r="D33" s="17">
        <v>189.09</v>
      </c>
      <c r="E33" s="17">
        <v>321.69</v>
      </c>
      <c r="F33" s="48">
        <f t="shared" si="3"/>
        <v>200.83106700000002</v>
      </c>
      <c r="G33" s="48">
        <f t="shared" si="4"/>
        <v>120.85893299999999</v>
      </c>
      <c r="H33" s="155">
        <v>40.81</v>
      </c>
      <c r="I33" s="581">
        <f t="shared" si="0"/>
        <v>362.5</v>
      </c>
      <c r="J33" s="17">
        <v>260.26</v>
      </c>
      <c r="K33" s="17">
        <v>12.99</v>
      </c>
      <c r="L33" s="456">
        <f t="shared" si="10"/>
        <v>2110.04</v>
      </c>
      <c r="M33" s="17">
        <v>55.63</v>
      </c>
      <c r="N33" s="433">
        <v>103.28</v>
      </c>
      <c r="O33" s="20">
        <v>851.9</v>
      </c>
      <c r="P33" s="456">
        <f t="shared" si="5"/>
        <v>1010.81</v>
      </c>
      <c r="Q33" s="562">
        <f t="shared" si="11"/>
        <v>3120.85</v>
      </c>
      <c r="R33" s="17">
        <v>0</v>
      </c>
      <c r="S33" s="17"/>
      <c r="T33" s="434"/>
    </row>
    <row r="34" spans="1:20" ht="15.75" thickBot="1" x14ac:dyDescent="0.3">
      <c r="A34" s="199" t="s">
        <v>40</v>
      </c>
      <c r="B34" s="246"/>
      <c r="C34" s="181">
        <v>1285.2</v>
      </c>
      <c r="D34" s="20">
        <v>189.08</v>
      </c>
      <c r="E34" s="20">
        <v>321.69</v>
      </c>
      <c r="F34" s="249">
        <f t="shared" si="3"/>
        <v>200.83106700000002</v>
      </c>
      <c r="G34" s="249">
        <f t="shared" si="4"/>
        <v>120.85893299999999</v>
      </c>
      <c r="H34" s="588">
        <v>32.65</v>
      </c>
      <c r="I34" s="582">
        <f t="shared" si="0"/>
        <v>354.34</v>
      </c>
      <c r="J34" s="20">
        <v>0</v>
      </c>
      <c r="K34" s="20">
        <v>17.690000000000001</v>
      </c>
      <c r="L34" s="457">
        <f t="shared" si="10"/>
        <v>1846.31</v>
      </c>
      <c r="M34" s="20">
        <v>0</v>
      </c>
      <c r="N34" s="433">
        <v>103.28</v>
      </c>
      <c r="O34" s="20">
        <v>851.9</v>
      </c>
      <c r="P34" s="461">
        <f t="shared" si="5"/>
        <v>955.18</v>
      </c>
      <c r="Q34" s="562">
        <f t="shared" si="11"/>
        <v>2801.49</v>
      </c>
      <c r="R34" s="17">
        <v>18280</v>
      </c>
      <c r="S34" s="199">
        <v>575420</v>
      </c>
      <c r="T34" s="246"/>
    </row>
    <row r="35" spans="1:20" ht="15.75" thickBot="1" x14ac:dyDescent="0.3">
      <c r="A35" s="243"/>
      <c r="B35" s="241"/>
      <c r="C35" s="253">
        <f>SUM(C32:C34)</f>
        <v>3855.6000000000004</v>
      </c>
      <c r="D35" s="241">
        <f>SUM(D32:D34)</f>
        <v>567.25</v>
      </c>
      <c r="E35" s="244">
        <f>SUM(E32:E34)</f>
        <v>965.06999999999994</v>
      </c>
      <c r="F35" s="268">
        <f t="shared" si="3"/>
        <v>602.493201</v>
      </c>
      <c r="G35" s="600">
        <f t="shared" si="4"/>
        <v>362.57679899999994</v>
      </c>
      <c r="H35" s="590">
        <f>SUM(H32:H34)</f>
        <v>146.12</v>
      </c>
      <c r="I35" s="253">
        <f t="shared" si="0"/>
        <v>1111.19</v>
      </c>
      <c r="J35" s="241">
        <f>SUM(J32:J34)</f>
        <v>520.52</v>
      </c>
      <c r="K35" s="241">
        <f>SUM(K32:K34)</f>
        <v>66.62</v>
      </c>
      <c r="L35" s="458">
        <f>C35+D35+I35+J35+K35</f>
        <v>6121.1800000000012</v>
      </c>
      <c r="M35" s="241">
        <f>SUM(M32:M34)</f>
        <v>110.31</v>
      </c>
      <c r="N35" s="253">
        <f>SUM(N32:N34)</f>
        <v>309.84000000000003</v>
      </c>
      <c r="O35" s="244">
        <f>SUM(O32:O34)</f>
        <v>2555.6999999999998</v>
      </c>
      <c r="P35" s="460">
        <f t="shared" si="5"/>
        <v>2975.85</v>
      </c>
      <c r="Q35" s="563">
        <f t="shared" si="11"/>
        <v>9097.0300000000007</v>
      </c>
      <c r="R35" s="603"/>
      <c r="S35" s="260"/>
      <c r="T35" s="245"/>
    </row>
    <row r="36" spans="1:20" x14ac:dyDescent="0.25">
      <c r="A36" s="17" t="s">
        <v>39</v>
      </c>
      <c r="B36" s="432">
        <v>9</v>
      </c>
      <c r="C36" s="433">
        <v>870.8</v>
      </c>
      <c r="D36" s="242">
        <v>53.01</v>
      </c>
      <c r="E36" s="242">
        <v>48.93</v>
      </c>
      <c r="F36" s="251">
        <f t="shared" si="3"/>
        <v>30.546999</v>
      </c>
      <c r="G36" s="251">
        <f t="shared" si="4"/>
        <v>18.383001</v>
      </c>
      <c r="H36" s="587">
        <v>49.23</v>
      </c>
      <c r="I36" s="582">
        <f t="shared" si="0"/>
        <v>98.16</v>
      </c>
      <c r="J36" s="612">
        <v>0</v>
      </c>
      <c r="K36" s="242">
        <v>24.35</v>
      </c>
      <c r="L36" s="457">
        <f t="shared" ref="L36:L43" si="12">K36+J36+I36+D36+C36</f>
        <v>1046.32</v>
      </c>
      <c r="M36" s="242">
        <v>54.68</v>
      </c>
      <c r="N36" s="433">
        <v>69.98</v>
      </c>
      <c r="O36" s="242">
        <v>577.22</v>
      </c>
      <c r="P36" s="457">
        <f t="shared" si="5"/>
        <v>701.88</v>
      </c>
      <c r="Q36" s="561">
        <f t="shared" si="11"/>
        <v>1748.1999999999998</v>
      </c>
      <c r="R36" s="17">
        <v>2000</v>
      </c>
      <c r="S36" s="20">
        <v>669492</v>
      </c>
      <c r="T36" s="432">
        <v>9</v>
      </c>
    </row>
    <row r="37" spans="1:20" x14ac:dyDescent="0.25">
      <c r="A37" s="17" t="s">
        <v>82</v>
      </c>
      <c r="B37" s="434"/>
      <c r="C37" s="181">
        <v>870.8</v>
      </c>
      <c r="D37" s="17">
        <v>38.799999999999997</v>
      </c>
      <c r="E37" s="17">
        <v>44.5</v>
      </c>
      <c r="F37" s="48">
        <f t="shared" si="3"/>
        <v>27.78135</v>
      </c>
      <c r="G37" s="48">
        <f t="shared" si="4"/>
        <v>16.71865</v>
      </c>
      <c r="H37" s="155">
        <v>27.65</v>
      </c>
      <c r="I37" s="581">
        <f t="shared" si="0"/>
        <v>72.150000000000006</v>
      </c>
      <c r="J37" s="156">
        <v>0</v>
      </c>
      <c r="K37" s="17">
        <v>8.8000000000000007</v>
      </c>
      <c r="L37" s="456">
        <f t="shared" si="12"/>
        <v>990.55</v>
      </c>
      <c r="M37" s="17">
        <v>55.63</v>
      </c>
      <c r="N37" s="433">
        <v>69.98</v>
      </c>
      <c r="O37" s="20">
        <v>577.22</v>
      </c>
      <c r="P37" s="456">
        <f t="shared" si="5"/>
        <v>702.83</v>
      </c>
      <c r="Q37" s="562">
        <f t="shared" si="11"/>
        <v>1693.38</v>
      </c>
      <c r="R37" s="17">
        <v>2000</v>
      </c>
      <c r="S37" s="17">
        <v>405077</v>
      </c>
      <c r="T37" s="434"/>
    </row>
    <row r="38" spans="1:20" ht="15.75" thickBot="1" x14ac:dyDescent="0.3">
      <c r="A38" s="199" t="s">
        <v>40</v>
      </c>
      <c r="B38" s="246"/>
      <c r="C38" s="181">
        <v>870.8</v>
      </c>
      <c r="D38" s="20">
        <v>39.03</v>
      </c>
      <c r="E38" s="20">
        <v>39.64</v>
      </c>
      <c r="F38" s="249">
        <f t="shared" si="3"/>
        <v>24.747252000000003</v>
      </c>
      <c r="G38" s="249">
        <f t="shared" si="4"/>
        <v>14.892747999999999</v>
      </c>
      <c r="H38" s="588">
        <v>22.12</v>
      </c>
      <c r="I38" s="582">
        <f t="shared" si="0"/>
        <v>61.760000000000005</v>
      </c>
      <c r="J38" s="613">
        <v>0</v>
      </c>
      <c r="K38" s="20">
        <v>11.98</v>
      </c>
      <c r="L38" s="457">
        <f t="shared" si="12"/>
        <v>983.56999999999994</v>
      </c>
      <c r="M38" s="20">
        <v>63.34</v>
      </c>
      <c r="N38" s="433">
        <v>69.98</v>
      </c>
      <c r="O38" s="20">
        <v>577.22</v>
      </c>
      <c r="P38" s="461">
        <f t="shared" si="5"/>
        <v>710.54</v>
      </c>
      <c r="Q38" s="562">
        <f t="shared" si="11"/>
        <v>1694.11</v>
      </c>
      <c r="R38" s="17">
        <v>0</v>
      </c>
      <c r="S38" s="199"/>
      <c r="T38" s="246"/>
    </row>
    <row r="39" spans="1:20" ht="15.75" thickBot="1" x14ac:dyDescent="0.3">
      <c r="A39" s="243"/>
      <c r="B39" s="241"/>
      <c r="C39" s="253">
        <f>SUM(C36:C38)</f>
        <v>2612.3999999999996</v>
      </c>
      <c r="D39" s="241">
        <f>SUM(D36:D38)</f>
        <v>130.84</v>
      </c>
      <c r="E39" s="244">
        <f>SUM(E36:E38)</f>
        <v>133.07</v>
      </c>
      <c r="F39" s="268">
        <f t="shared" si="3"/>
        <v>83.075601000000006</v>
      </c>
      <c r="G39" s="600">
        <f t="shared" si="4"/>
        <v>49.994398999999994</v>
      </c>
      <c r="H39" s="590">
        <f>SUM(H36:H38)</f>
        <v>99</v>
      </c>
      <c r="I39" s="253">
        <f t="shared" si="0"/>
        <v>232.07</v>
      </c>
      <c r="J39" s="241">
        <f>SUM(J36:J38)</f>
        <v>0</v>
      </c>
      <c r="K39" s="241">
        <f>SUM(K36:K38)</f>
        <v>45.13000000000001</v>
      </c>
      <c r="L39" s="458">
        <f t="shared" si="12"/>
        <v>3020.4399999999996</v>
      </c>
      <c r="M39" s="241">
        <f>SUM(M36:M38)</f>
        <v>173.65</v>
      </c>
      <c r="N39" s="253">
        <f>SUM(N36:N38)</f>
        <v>209.94</v>
      </c>
      <c r="O39" s="244">
        <f>SUM(O36:O38)</f>
        <v>1731.66</v>
      </c>
      <c r="P39" s="460">
        <f t="shared" si="5"/>
        <v>2115.25</v>
      </c>
      <c r="Q39" s="563">
        <f t="shared" si="11"/>
        <v>5135.6899999999996</v>
      </c>
      <c r="R39" s="603"/>
      <c r="S39" s="260"/>
      <c r="T39" s="245"/>
    </row>
    <row r="40" spans="1:20" x14ac:dyDescent="0.25">
      <c r="A40" s="17" t="s">
        <v>39</v>
      </c>
      <c r="B40" s="432">
        <v>10</v>
      </c>
      <c r="C40" s="433">
        <v>873.6</v>
      </c>
      <c r="D40" s="242">
        <v>80.790000000000006</v>
      </c>
      <c r="E40" s="242">
        <v>100.26</v>
      </c>
      <c r="F40" s="251">
        <f t="shared" si="3"/>
        <v>62.592318000000006</v>
      </c>
      <c r="G40" s="251">
        <f t="shared" si="4"/>
        <v>37.667681999999999</v>
      </c>
      <c r="H40" s="587">
        <v>49.39</v>
      </c>
      <c r="I40" s="582">
        <f t="shared" si="0"/>
        <v>149.65</v>
      </c>
      <c r="J40" s="242">
        <v>520.52</v>
      </c>
      <c r="K40" s="242">
        <v>24.43</v>
      </c>
      <c r="L40" s="457">
        <f t="shared" si="12"/>
        <v>1648.9899999999998</v>
      </c>
      <c r="M40" s="242">
        <v>109.36</v>
      </c>
      <c r="N40" s="433">
        <v>70.2</v>
      </c>
      <c r="O40" s="242">
        <v>579.07000000000005</v>
      </c>
      <c r="P40" s="457">
        <f t="shared" ref="P40:P71" si="13">SUM(M40:O40)</f>
        <v>758.63000000000011</v>
      </c>
      <c r="Q40" s="561">
        <f t="shared" si="11"/>
        <v>2407.62</v>
      </c>
      <c r="R40" s="17">
        <v>3000</v>
      </c>
      <c r="S40" s="20">
        <v>632298</v>
      </c>
      <c r="T40" s="432">
        <v>10</v>
      </c>
    </row>
    <row r="41" spans="1:20" x14ac:dyDescent="0.25">
      <c r="A41" s="17" t="s">
        <v>82</v>
      </c>
      <c r="B41" s="434"/>
      <c r="C41" s="181">
        <v>873.6</v>
      </c>
      <c r="D41" s="17">
        <v>52.95</v>
      </c>
      <c r="E41" s="17">
        <v>73.03</v>
      </c>
      <c r="F41" s="48">
        <f t="shared" si="3"/>
        <v>45.592629000000002</v>
      </c>
      <c r="G41" s="48">
        <f t="shared" si="4"/>
        <v>27.437370999999999</v>
      </c>
      <c r="H41" s="155">
        <v>27.74</v>
      </c>
      <c r="I41" s="581">
        <f t="shared" si="0"/>
        <v>100.77</v>
      </c>
      <c r="J41" s="17">
        <v>520.52</v>
      </c>
      <c r="K41" s="17">
        <v>8.83</v>
      </c>
      <c r="L41" s="456">
        <f t="shared" si="12"/>
        <v>1556.67</v>
      </c>
      <c r="M41" s="17">
        <v>111.26</v>
      </c>
      <c r="N41" s="433">
        <v>70.2</v>
      </c>
      <c r="O41" s="20">
        <v>579.07000000000005</v>
      </c>
      <c r="P41" s="456">
        <f t="shared" si="13"/>
        <v>760.53000000000009</v>
      </c>
      <c r="Q41" s="562">
        <f t="shared" si="11"/>
        <v>2317.2000000000003</v>
      </c>
      <c r="R41" s="17">
        <v>2700</v>
      </c>
      <c r="S41" s="17">
        <v>434631</v>
      </c>
      <c r="T41" s="434"/>
    </row>
    <row r="42" spans="1:20" ht="15.75" thickBot="1" x14ac:dyDescent="0.3">
      <c r="A42" s="199" t="s">
        <v>40</v>
      </c>
      <c r="B42" s="246"/>
      <c r="C42" s="181">
        <v>873.6</v>
      </c>
      <c r="D42" s="20">
        <v>55.8</v>
      </c>
      <c r="E42" s="20">
        <v>62.32</v>
      </c>
      <c r="F42" s="249">
        <f t="shared" si="3"/>
        <v>38.906376000000002</v>
      </c>
      <c r="G42" s="249">
        <f t="shared" si="4"/>
        <v>23.413623999999999</v>
      </c>
      <c r="H42" s="592">
        <v>22.19</v>
      </c>
      <c r="I42" s="582">
        <f t="shared" si="0"/>
        <v>84.51</v>
      </c>
      <c r="J42" s="20">
        <v>0</v>
      </c>
      <c r="K42" s="20">
        <v>12.02</v>
      </c>
      <c r="L42" s="457">
        <f t="shared" si="12"/>
        <v>1025.93</v>
      </c>
      <c r="M42" s="20">
        <v>126.68</v>
      </c>
      <c r="N42" s="433">
        <v>70.2</v>
      </c>
      <c r="O42" s="20">
        <v>579.07000000000005</v>
      </c>
      <c r="P42" s="461">
        <f t="shared" si="13"/>
        <v>775.95</v>
      </c>
      <c r="Q42" s="562">
        <f t="shared" si="11"/>
        <v>1801.88</v>
      </c>
      <c r="R42" s="17">
        <v>1800</v>
      </c>
      <c r="S42" s="199">
        <v>242037</v>
      </c>
      <c r="T42" s="246"/>
    </row>
    <row r="43" spans="1:20" ht="15.75" thickBot="1" x14ac:dyDescent="0.3">
      <c r="A43" s="243"/>
      <c r="B43" s="241"/>
      <c r="C43" s="253">
        <f>SUM(C40:C42)</f>
        <v>2620.8000000000002</v>
      </c>
      <c r="D43" s="241">
        <f>SUM(D40:D42)</f>
        <v>189.54000000000002</v>
      </c>
      <c r="E43" s="244">
        <f>SUM(E40:E42)</f>
        <v>235.61</v>
      </c>
      <c r="F43" s="268">
        <f t="shared" si="3"/>
        <v>147.09132300000002</v>
      </c>
      <c r="G43" s="250">
        <f t="shared" si="4"/>
        <v>88.518676999999997</v>
      </c>
      <c r="H43" s="594">
        <f>SUM(H40:H42)</f>
        <v>99.32</v>
      </c>
      <c r="I43" s="257">
        <f t="shared" si="0"/>
        <v>334.93</v>
      </c>
      <c r="J43" s="241">
        <f>SUM(J40:J42)</f>
        <v>1041.04</v>
      </c>
      <c r="K43" s="241">
        <f>SUM(K40:K42)</f>
        <v>45.28</v>
      </c>
      <c r="L43" s="458">
        <f t="shared" si="12"/>
        <v>4231.59</v>
      </c>
      <c r="M43" s="241">
        <f>SUM(M40:M42)</f>
        <v>347.3</v>
      </c>
      <c r="N43" s="253">
        <f>SUM(N40:N42)</f>
        <v>210.60000000000002</v>
      </c>
      <c r="O43" s="244">
        <f>SUM(O40:O42)</f>
        <v>1737.21</v>
      </c>
      <c r="P43" s="460">
        <f t="shared" si="13"/>
        <v>2295.11</v>
      </c>
      <c r="Q43" s="563">
        <f>SUM(Q40:Q42)</f>
        <v>6526.7</v>
      </c>
      <c r="R43" s="603"/>
      <c r="S43" s="260"/>
      <c r="T43" s="245"/>
    </row>
    <row r="44" spans="1:20" s="235" customFormat="1" x14ac:dyDescent="0.25">
      <c r="A44" s="248" t="s">
        <v>39</v>
      </c>
      <c r="B44" s="432">
        <v>11</v>
      </c>
      <c r="C44" s="433">
        <v>977.2</v>
      </c>
      <c r="D44" s="242">
        <v>93.61</v>
      </c>
      <c r="E44" s="242">
        <v>161.87</v>
      </c>
      <c r="F44" s="251">
        <f t="shared" si="3"/>
        <v>101.055441</v>
      </c>
      <c r="G44" s="251">
        <f t="shared" si="4"/>
        <v>60.814558999999996</v>
      </c>
      <c r="H44" s="587">
        <v>55.26</v>
      </c>
      <c r="I44" s="582">
        <f t="shared" si="0"/>
        <v>217.13</v>
      </c>
      <c r="J44" s="242">
        <v>177.19</v>
      </c>
      <c r="K44" s="242">
        <v>27.33</v>
      </c>
      <c r="L44" s="457">
        <f>C44+D44+I44+J44+K44</f>
        <v>1492.46</v>
      </c>
      <c r="M44" s="242">
        <v>54.68</v>
      </c>
      <c r="N44" s="433">
        <v>78.53</v>
      </c>
      <c r="O44" s="242">
        <v>647.74</v>
      </c>
      <c r="P44" s="457">
        <f t="shared" si="13"/>
        <v>780.95</v>
      </c>
      <c r="Q44" s="561">
        <f>L44+P44</f>
        <v>2273.41</v>
      </c>
      <c r="R44" s="248">
        <v>2298</v>
      </c>
      <c r="S44" s="242">
        <v>785145</v>
      </c>
      <c r="T44" s="432">
        <v>11</v>
      </c>
    </row>
    <row r="45" spans="1:20" x14ac:dyDescent="0.25">
      <c r="A45" s="17" t="s">
        <v>82</v>
      </c>
      <c r="B45" s="434"/>
      <c r="C45" s="181">
        <v>977.2</v>
      </c>
      <c r="D45" s="17">
        <v>61.83</v>
      </c>
      <c r="E45" s="17">
        <v>106.68</v>
      </c>
      <c r="F45" s="48">
        <f t="shared" si="3"/>
        <v>66.600324000000001</v>
      </c>
      <c r="G45" s="48">
        <f t="shared" si="4"/>
        <v>40.079675999999999</v>
      </c>
      <c r="H45" s="155">
        <v>31.03</v>
      </c>
      <c r="I45" s="581">
        <f t="shared" si="0"/>
        <v>137.71</v>
      </c>
      <c r="J45" s="17">
        <v>107.29</v>
      </c>
      <c r="K45" s="17">
        <v>9.8800000000000008</v>
      </c>
      <c r="L45" s="456">
        <f>C45+D45+I45+J45+K45</f>
        <v>1293.9100000000001</v>
      </c>
      <c r="M45" s="17">
        <v>55.63</v>
      </c>
      <c r="N45" s="433">
        <v>78.53</v>
      </c>
      <c r="O45" s="20">
        <v>647.74</v>
      </c>
      <c r="P45" s="456">
        <f t="shared" si="13"/>
        <v>781.9</v>
      </c>
      <c r="Q45" s="562">
        <f>L45+P45</f>
        <v>2075.81</v>
      </c>
      <c r="R45" s="17">
        <v>2273</v>
      </c>
      <c r="S45" s="17">
        <v>28834</v>
      </c>
      <c r="T45" s="434"/>
    </row>
    <row r="46" spans="1:20" ht="15.75" thickBot="1" x14ac:dyDescent="0.3">
      <c r="A46" s="199" t="s">
        <v>40</v>
      </c>
      <c r="B46" s="246"/>
      <c r="C46" s="172">
        <v>977.2</v>
      </c>
      <c r="D46" s="199">
        <v>0</v>
      </c>
      <c r="E46" s="199">
        <v>0</v>
      </c>
      <c r="F46" s="249">
        <f t="shared" si="3"/>
        <v>0</v>
      </c>
      <c r="G46" s="249">
        <f t="shared" si="4"/>
        <v>0</v>
      </c>
      <c r="H46" s="591">
        <v>24.83</v>
      </c>
      <c r="I46" s="583">
        <f t="shared" si="0"/>
        <v>24.83</v>
      </c>
      <c r="J46" s="199">
        <v>0</v>
      </c>
      <c r="K46" s="199">
        <v>13.45</v>
      </c>
      <c r="L46" s="461">
        <f>C46+D46+I46+J46+K46</f>
        <v>1015.4800000000001</v>
      </c>
      <c r="M46" s="199">
        <v>63.34</v>
      </c>
      <c r="N46" s="433">
        <v>78.53</v>
      </c>
      <c r="O46" s="240">
        <v>647.74</v>
      </c>
      <c r="P46" s="461">
        <f t="shared" si="13"/>
        <v>789.61</v>
      </c>
      <c r="Q46" s="562">
        <f>L46+P46</f>
        <v>1805.0900000000001</v>
      </c>
      <c r="R46" s="17">
        <v>0</v>
      </c>
      <c r="S46" s="199"/>
      <c r="T46" s="246"/>
    </row>
    <row r="47" spans="1:20" ht="15.75" thickBot="1" x14ac:dyDescent="0.3">
      <c r="A47" s="243"/>
      <c r="B47" s="241"/>
      <c r="C47" s="253">
        <f>SUM(C44:C46)</f>
        <v>2931.6000000000004</v>
      </c>
      <c r="D47" s="241">
        <f>SUM(D44:D46)</f>
        <v>155.44</v>
      </c>
      <c r="E47" s="244">
        <f>SUM(E44:E46)</f>
        <v>268.55</v>
      </c>
      <c r="F47" s="268">
        <f t="shared" si="3"/>
        <v>167.65576500000003</v>
      </c>
      <c r="G47" s="600">
        <f t="shared" si="4"/>
        <v>100.89423499999999</v>
      </c>
      <c r="H47" s="590">
        <f>SUM(H44:H46)</f>
        <v>111.11999999999999</v>
      </c>
      <c r="I47" s="253">
        <f t="shared" si="0"/>
        <v>379.67</v>
      </c>
      <c r="J47" s="241">
        <f t="shared" ref="J47:O47" si="14">SUM(J44:J46)</f>
        <v>284.48</v>
      </c>
      <c r="K47" s="241">
        <f t="shared" si="14"/>
        <v>50.66</v>
      </c>
      <c r="L47" s="458">
        <f t="shared" si="14"/>
        <v>3801.85</v>
      </c>
      <c r="M47" s="241">
        <f t="shared" si="14"/>
        <v>173.65</v>
      </c>
      <c r="N47" s="253">
        <f t="shared" si="14"/>
        <v>235.59</v>
      </c>
      <c r="O47" s="244">
        <f t="shared" si="14"/>
        <v>1943.22</v>
      </c>
      <c r="P47" s="460">
        <f t="shared" si="13"/>
        <v>2352.46</v>
      </c>
      <c r="Q47" s="563">
        <f>SUM(Q44:Q46)</f>
        <v>6154.3099999999995</v>
      </c>
      <c r="R47" s="603"/>
      <c r="S47" s="260"/>
      <c r="T47" s="245"/>
    </row>
    <row r="48" spans="1:20" x14ac:dyDescent="0.25">
      <c r="A48" s="17" t="s">
        <v>39</v>
      </c>
      <c r="B48" s="432">
        <v>12</v>
      </c>
      <c r="C48" s="433">
        <v>1304.8</v>
      </c>
      <c r="D48" s="242">
        <v>403.33</v>
      </c>
      <c r="E48" s="242">
        <v>688.6</v>
      </c>
      <c r="F48" s="251">
        <f t="shared" si="3"/>
        <v>429.89298000000002</v>
      </c>
      <c r="G48" s="251">
        <f t="shared" si="4"/>
        <v>258.70702</v>
      </c>
      <c r="H48" s="587">
        <v>73.77</v>
      </c>
      <c r="I48" s="582">
        <f t="shared" si="0"/>
        <v>762.37</v>
      </c>
      <c r="J48" s="242">
        <v>269.97000000000003</v>
      </c>
      <c r="K48" s="242">
        <v>36.49</v>
      </c>
      <c r="L48" s="457">
        <f>C48+D48+I48+J48+K48</f>
        <v>2776.96</v>
      </c>
      <c r="M48" s="242">
        <v>218.72</v>
      </c>
      <c r="N48" s="433">
        <v>104.85</v>
      </c>
      <c r="O48" s="242">
        <v>864.9</v>
      </c>
      <c r="P48" s="457">
        <f t="shared" si="13"/>
        <v>1188.47</v>
      </c>
      <c r="Q48" s="561">
        <f>L48+P48</f>
        <v>3965.4300000000003</v>
      </c>
      <c r="R48" s="17">
        <v>3864</v>
      </c>
      <c r="S48" s="20">
        <v>50354</v>
      </c>
      <c r="T48" s="432">
        <v>12</v>
      </c>
    </row>
    <row r="49" spans="1:20" x14ac:dyDescent="0.25">
      <c r="A49" s="17" t="s">
        <v>82</v>
      </c>
      <c r="B49" s="434"/>
      <c r="C49" s="181">
        <v>1304.8</v>
      </c>
      <c r="D49" s="17">
        <v>241.69</v>
      </c>
      <c r="E49" s="17">
        <v>420.14</v>
      </c>
      <c r="F49" s="48">
        <f t="shared" si="3"/>
        <v>262.29340200000001</v>
      </c>
      <c r="G49" s="48">
        <f t="shared" si="4"/>
        <v>157.84659799999997</v>
      </c>
      <c r="H49" s="155">
        <v>41.43</v>
      </c>
      <c r="I49" s="581">
        <f t="shared" si="0"/>
        <v>461.57</v>
      </c>
      <c r="J49" s="17">
        <v>92.61</v>
      </c>
      <c r="K49" s="17">
        <v>13.19</v>
      </c>
      <c r="L49" s="456">
        <f>C49+D49+I49+J49+K49</f>
        <v>2113.86</v>
      </c>
      <c r="M49" s="17">
        <v>222.52</v>
      </c>
      <c r="N49" s="433">
        <v>104.85</v>
      </c>
      <c r="O49" s="20">
        <v>864.9</v>
      </c>
      <c r="P49" s="456">
        <f t="shared" si="13"/>
        <v>1192.27</v>
      </c>
      <c r="Q49" s="562">
        <f>L49+P49</f>
        <v>3306.13</v>
      </c>
      <c r="R49" s="17">
        <v>3966.41</v>
      </c>
      <c r="S49" s="17">
        <v>519544</v>
      </c>
      <c r="T49" s="434"/>
    </row>
    <row r="50" spans="1:20" ht="15.75" thickBot="1" x14ac:dyDescent="0.3">
      <c r="A50" s="199" t="s">
        <v>40</v>
      </c>
      <c r="B50" s="246"/>
      <c r="C50" s="172">
        <v>1304.8</v>
      </c>
      <c r="D50" s="199">
        <v>232</v>
      </c>
      <c r="E50" s="199">
        <v>198.39</v>
      </c>
      <c r="F50" s="249">
        <f t="shared" si="3"/>
        <v>123.854877</v>
      </c>
      <c r="G50" s="249">
        <f t="shared" si="4"/>
        <v>74.535122999999984</v>
      </c>
      <c r="H50" s="591">
        <v>33.15</v>
      </c>
      <c r="I50" s="583">
        <f t="shared" si="0"/>
        <v>231.54</v>
      </c>
      <c r="J50" s="199">
        <v>87.37</v>
      </c>
      <c r="K50" s="199">
        <v>25.63</v>
      </c>
      <c r="L50" s="461">
        <f>C50+D50+I50+J50+K50</f>
        <v>1881.3400000000001</v>
      </c>
      <c r="M50" s="199">
        <v>126.68</v>
      </c>
      <c r="N50" s="433">
        <v>104.85</v>
      </c>
      <c r="O50" s="240">
        <v>864.9</v>
      </c>
      <c r="P50" s="461">
        <f t="shared" si="13"/>
        <v>1096.43</v>
      </c>
      <c r="Q50" s="562">
        <f>L50+P50</f>
        <v>2977.7700000000004</v>
      </c>
      <c r="R50" s="17">
        <v>0</v>
      </c>
      <c r="S50" s="199"/>
      <c r="T50" s="246"/>
    </row>
    <row r="51" spans="1:20" ht="15.75" thickBot="1" x14ac:dyDescent="0.3">
      <c r="A51" s="243"/>
      <c r="B51" s="241"/>
      <c r="C51" s="253">
        <f>SUM(C48:C50)</f>
        <v>3914.3999999999996</v>
      </c>
      <c r="D51" s="241">
        <f>SUM(D48:D50)</f>
        <v>877.02</v>
      </c>
      <c r="E51" s="244">
        <f>SUM(E48:E50)</f>
        <v>1307.1300000000001</v>
      </c>
      <c r="F51" s="268">
        <f t="shared" si="3"/>
        <v>816.04125900000008</v>
      </c>
      <c r="G51" s="600">
        <f t="shared" si="4"/>
        <v>491.08874100000003</v>
      </c>
      <c r="H51" s="590">
        <f>SUM(H48:H50)</f>
        <v>148.35</v>
      </c>
      <c r="I51" s="253">
        <f t="shared" si="0"/>
        <v>1455.48</v>
      </c>
      <c r="J51" s="241">
        <f t="shared" ref="J51:O51" si="15">SUM(J48:J50)</f>
        <v>449.95000000000005</v>
      </c>
      <c r="K51" s="241">
        <f t="shared" si="15"/>
        <v>75.31</v>
      </c>
      <c r="L51" s="458">
        <f t="shared" si="15"/>
        <v>6772.16</v>
      </c>
      <c r="M51" s="241">
        <f t="shared" si="15"/>
        <v>567.92000000000007</v>
      </c>
      <c r="N51" s="253">
        <f t="shared" si="15"/>
        <v>314.54999999999995</v>
      </c>
      <c r="O51" s="244">
        <f t="shared" si="15"/>
        <v>2594.6999999999998</v>
      </c>
      <c r="P51" s="460">
        <f t="shared" si="13"/>
        <v>3477.17</v>
      </c>
      <c r="Q51" s="563">
        <f>SUM(Q48:Q50)</f>
        <v>10249.330000000002</v>
      </c>
      <c r="R51" s="605"/>
      <c r="S51" s="260"/>
      <c r="T51" s="245"/>
    </row>
    <row r="52" spans="1:20" s="235" customFormat="1" x14ac:dyDescent="0.25">
      <c r="A52" s="434" t="s">
        <v>39</v>
      </c>
      <c r="B52" s="432">
        <v>13</v>
      </c>
      <c r="C52" s="433">
        <v>887.6</v>
      </c>
      <c r="D52" s="242">
        <v>220.46</v>
      </c>
      <c r="E52" s="242">
        <v>211.79</v>
      </c>
      <c r="F52" s="251">
        <f t="shared" si="3"/>
        <v>132.22049699999999</v>
      </c>
      <c r="G52" s="251">
        <f t="shared" si="4"/>
        <v>79.569502999999997</v>
      </c>
      <c r="H52" s="587">
        <v>50.18</v>
      </c>
      <c r="I52" s="582">
        <f t="shared" si="0"/>
        <v>261.96999999999997</v>
      </c>
      <c r="J52" s="242">
        <v>260.26</v>
      </c>
      <c r="K52" s="242">
        <v>24.82</v>
      </c>
      <c r="L52" s="457">
        <f>C52+D52+I52+J52+K52</f>
        <v>1655.11</v>
      </c>
      <c r="M52" s="242">
        <v>54.68</v>
      </c>
      <c r="N52" s="433">
        <v>71.33</v>
      </c>
      <c r="O52" s="242">
        <v>588.35</v>
      </c>
      <c r="P52" s="457">
        <f t="shared" si="13"/>
        <v>714.36</v>
      </c>
      <c r="Q52" s="561">
        <f>L52+P52</f>
        <v>2369.4699999999998</v>
      </c>
      <c r="R52" s="248">
        <v>2100</v>
      </c>
      <c r="S52" s="242">
        <v>101352</v>
      </c>
      <c r="T52" s="432">
        <v>13</v>
      </c>
    </row>
    <row r="53" spans="1:20" x14ac:dyDescent="0.25">
      <c r="A53" s="17" t="s">
        <v>82</v>
      </c>
      <c r="B53" s="434"/>
      <c r="C53" s="181">
        <v>887.6</v>
      </c>
      <c r="D53" s="17">
        <v>108.92</v>
      </c>
      <c r="E53" s="17">
        <v>115.95</v>
      </c>
      <c r="F53" s="48">
        <f t="shared" si="3"/>
        <v>72.387585000000001</v>
      </c>
      <c r="G53" s="48">
        <f t="shared" si="4"/>
        <v>43.562415000000001</v>
      </c>
      <c r="H53" s="588">
        <v>28.18</v>
      </c>
      <c r="I53" s="582">
        <f t="shared" si="0"/>
        <v>144.13</v>
      </c>
      <c r="J53" s="20">
        <v>260.26</v>
      </c>
      <c r="K53" s="17">
        <v>8.9700000000000006</v>
      </c>
      <c r="L53" s="456">
        <f>C53+D53+I53+J53+K53</f>
        <v>1409.88</v>
      </c>
      <c r="M53" s="17">
        <v>55.63</v>
      </c>
      <c r="N53" s="433">
        <v>71.33</v>
      </c>
      <c r="O53" s="20">
        <v>588.35</v>
      </c>
      <c r="P53" s="456">
        <f t="shared" si="13"/>
        <v>715.31000000000006</v>
      </c>
      <c r="Q53" s="562">
        <f>L53+P53</f>
        <v>2125.19</v>
      </c>
      <c r="R53" s="17">
        <v>2320</v>
      </c>
      <c r="S53" s="17">
        <v>23867</v>
      </c>
      <c r="T53" s="434"/>
    </row>
    <row r="54" spans="1:20" ht="15.75" thickBot="1" x14ac:dyDescent="0.3">
      <c r="A54" s="199" t="s">
        <v>40</v>
      </c>
      <c r="B54" s="246"/>
      <c r="C54" s="181">
        <v>887.6</v>
      </c>
      <c r="D54" s="20">
        <v>113.51</v>
      </c>
      <c r="E54" s="20">
        <v>128.68</v>
      </c>
      <c r="F54" s="249">
        <f t="shared" si="3"/>
        <v>80.334924000000001</v>
      </c>
      <c r="G54" s="249">
        <f t="shared" si="4"/>
        <v>48.345075999999999</v>
      </c>
      <c r="H54" s="588">
        <v>22.55</v>
      </c>
      <c r="I54" s="582">
        <f t="shared" si="0"/>
        <v>151.23000000000002</v>
      </c>
      <c r="J54" s="20">
        <v>0</v>
      </c>
      <c r="K54" s="20">
        <v>12.21</v>
      </c>
      <c r="L54" s="457">
        <f>C54+D54+I54+J54+K54</f>
        <v>1164.5500000000002</v>
      </c>
      <c r="M54" s="20">
        <v>63.34</v>
      </c>
      <c r="N54" s="433">
        <v>71.33</v>
      </c>
      <c r="O54" s="20">
        <v>588.35</v>
      </c>
      <c r="P54" s="461">
        <f t="shared" si="13"/>
        <v>723.02</v>
      </c>
      <c r="Q54" s="562">
        <f>L54+P54</f>
        <v>1887.5700000000002</v>
      </c>
      <c r="R54" s="17">
        <v>2150</v>
      </c>
      <c r="S54" s="199">
        <v>141392</v>
      </c>
      <c r="T54" s="246"/>
    </row>
    <row r="55" spans="1:20" ht="15.75" thickBot="1" x14ac:dyDescent="0.3">
      <c r="A55" s="243"/>
      <c r="B55" s="241"/>
      <c r="C55" s="253">
        <f>SUM(C52:C54)</f>
        <v>2662.8</v>
      </c>
      <c r="D55" s="241">
        <f>SUM(D52:D54)</f>
        <v>442.89</v>
      </c>
      <c r="E55" s="244">
        <f>SUM(E52:E54)</f>
        <v>456.42</v>
      </c>
      <c r="F55" s="268">
        <f t="shared" si="3"/>
        <v>284.94300600000003</v>
      </c>
      <c r="G55" s="600">
        <f t="shared" si="4"/>
        <v>171.47699399999999</v>
      </c>
      <c r="H55" s="590">
        <f>SUM(H52:H54)</f>
        <v>100.91</v>
      </c>
      <c r="I55" s="253">
        <f t="shared" si="0"/>
        <v>557.33000000000004</v>
      </c>
      <c r="J55" s="241">
        <f t="shared" ref="J55:O55" si="16">SUM(J52:J54)</f>
        <v>520.52</v>
      </c>
      <c r="K55" s="241">
        <f t="shared" si="16"/>
        <v>46</v>
      </c>
      <c r="L55" s="458">
        <f t="shared" si="16"/>
        <v>4229.54</v>
      </c>
      <c r="M55" s="241">
        <f t="shared" si="16"/>
        <v>173.65</v>
      </c>
      <c r="N55" s="253">
        <f t="shared" si="16"/>
        <v>213.99</v>
      </c>
      <c r="O55" s="244">
        <f t="shared" si="16"/>
        <v>1765.0500000000002</v>
      </c>
      <c r="P55" s="460">
        <f t="shared" si="13"/>
        <v>2152.69</v>
      </c>
      <c r="Q55" s="563">
        <f>SUM(Q52:Q54)</f>
        <v>6382.23</v>
      </c>
      <c r="R55" s="604"/>
      <c r="S55" s="260"/>
      <c r="T55" s="245"/>
    </row>
    <row r="56" spans="1:20" x14ac:dyDescent="0.25">
      <c r="A56" s="17" t="s">
        <v>39</v>
      </c>
      <c r="B56" s="432">
        <v>14</v>
      </c>
      <c r="C56" s="433">
        <v>873.6</v>
      </c>
      <c r="D56" s="242">
        <v>72.09</v>
      </c>
      <c r="E56" s="242">
        <v>131.01</v>
      </c>
      <c r="F56" s="251">
        <f t="shared" si="3"/>
        <v>81.789542999999995</v>
      </c>
      <c r="G56" s="251">
        <f t="shared" si="4"/>
        <v>49.220456999999996</v>
      </c>
      <c r="H56" s="587">
        <v>49.39</v>
      </c>
      <c r="I56" s="582">
        <f t="shared" si="0"/>
        <v>180.39999999999998</v>
      </c>
      <c r="J56" s="242">
        <v>132.28</v>
      </c>
      <c r="K56" s="242">
        <v>24.43</v>
      </c>
      <c r="L56" s="457">
        <f>C56+D56+I56+J56+K56</f>
        <v>1282.8000000000002</v>
      </c>
      <c r="M56" s="242">
        <v>54.68</v>
      </c>
      <c r="N56" s="433">
        <v>70.2</v>
      </c>
      <c r="O56" s="242">
        <v>579.07000000000005</v>
      </c>
      <c r="P56" s="457">
        <f t="shared" si="13"/>
        <v>703.95</v>
      </c>
      <c r="Q56" s="561">
        <f>L56+P56</f>
        <v>1986.7500000000002</v>
      </c>
      <c r="R56" s="17">
        <v>0</v>
      </c>
      <c r="S56" s="20"/>
      <c r="T56" s="432">
        <v>14</v>
      </c>
    </row>
    <row r="57" spans="1:20" x14ac:dyDescent="0.25">
      <c r="A57" s="17" t="s">
        <v>82</v>
      </c>
      <c r="B57" s="434"/>
      <c r="C57" s="181">
        <v>873.6</v>
      </c>
      <c r="D57" s="248">
        <v>57.83</v>
      </c>
      <c r="E57" s="248">
        <v>131.01</v>
      </c>
      <c r="F57" s="48">
        <f t="shared" si="3"/>
        <v>81.789542999999995</v>
      </c>
      <c r="G57" s="48">
        <f t="shared" si="4"/>
        <v>49.220456999999996</v>
      </c>
      <c r="H57" s="585">
        <v>27.74</v>
      </c>
      <c r="I57" s="581">
        <f t="shared" si="0"/>
        <v>158.75</v>
      </c>
      <c r="J57" s="248">
        <v>234.59</v>
      </c>
      <c r="K57" s="248">
        <v>8.83</v>
      </c>
      <c r="L57" s="456">
        <f>C57+D57+I57+J57+K57</f>
        <v>1333.6</v>
      </c>
      <c r="M57" s="248">
        <v>55.63</v>
      </c>
      <c r="N57" s="433">
        <v>70.2</v>
      </c>
      <c r="O57" s="20">
        <v>579.07000000000005</v>
      </c>
      <c r="P57" s="456">
        <f t="shared" si="13"/>
        <v>704.90000000000009</v>
      </c>
      <c r="Q57" s="562">
        <f>L57+P57</f>
        <v>2038.5</v>
      </c>
      <c r="R57" s="17">
        <v>5000</v>
      </c>
      <c r="S57" s="17">
        <v>416286</v>
      </c>
      <c r="T57" s="434"/>
    </row>
    <row r="58" spans="1:20" ht="15.75" thickBot="1" x14ac:dyDescent="0.3">
      <c r="A58" s="199" t="s">
        <v>40</v>
      </c>
      <c r="B58" s="246"/>
      <c r="C58" s="181">
        <v>873.6</v>
      </c>
      <c r="D58" s="242">
        <v>58</v>
      </c>
      <c r="E58" s="242">
        <v>118.56</v>
      </c>
      <c r="F58" s="249">
        <f t="shared" si="3"/>
        <v>74.017008000000004</v>
      </c>
      <c r="G58" s="249">
        <f t="shared" si="4"/>
        <v>44.542991999999998</v>
      </c>
      <c r="H58" s="587">
        <v>22.19</v>
      </c>
      <c r="I58" s="582">
        <f t="shared" si="0"/>
        <v>140.75</v>
      </c>
      <c r="J58" s="242">
        <v>17.559999999999999</v>
      </c>
      <c r="K58" s="242">
        <v>12.02</v>
      </c>
      <c r="L58" s="457">
        <f>C58+D58+I58+J58+K58</f>
        <v>1101.9299999999998</v>
      </c>
      <c r="M58" s="242">
        <v>63.34</v>
      </c>
      <c r="N58" s="433">
        <v>70.2</v>
      </c>
      <c r="O58" s="20">
        <v>579.07000000000005</v>
      </c>
      <c r="P58" s="461">
        <f t="shared" si="13"/>
        <v>712.61000000000013</v>
      </c>
      <c r="Q58" s="562">
        <f>L58+P58</f>
        <v>1814.54</v>
      </c>
      <c r="R58" s="17">
        <v>0</v>
      </c>
      <c r="S58" s="199"/>
      <c r="T58" s="246"/>
    </row>
    <row r="59" spans="1:20" ht="15.75" thickBot="1" x14ac:dyDescent="0.3">
      <c r="A59" s="243"/>
      <c r="B59" s="241"/>
      <c r="C59" s="253">
        <f>SUM(C56:C58)</f>
        <v>2620.8000000000002</v>
      </c>
      <c r="D59" s="241">
        <f>SUM(D56:D58)</f>
        <v>187.92000000000002</v>
      </c>
      <c r="E59" s="244">
        <f>SUM(E56:E58)</f>
        <v>380.58</v>
      </c>
      <c r="F59" s="268">
        <f t="shared" si="3"/>
        <v>237.59609399999999</v>
      </c>
      <c r="G59" s="600">
        <f t="shared" si="4"/>
        <v>142.98390599999999</v>
      </c>
      <c r="H59" s="590">
        <f>SUM(H56:H58)</f>
        <v>99.32</v>
      </c>
      <c r="I59" s="253">
        <f t="shared" si="0"/>
        <v>479.9</v>
      </c>
      <c r="J59" s="241">
        <f t="shared" ref="J59:O59" si="17">SUM(J56:J58)</f>
        <v>384.43</v>
      </c>
      <c r="K59" s="241">
        <f t="shared" si="17"/>
        <v>45.28</v>
      </c>
      <c r="L59" s="458">
        <f t="shared" si="17"/>
        <v>3718.33</v>
      </c>
      <c r="M59" s="241">
        <f t="shared" si="17"/>
        <v>173.65</v>
      </c>
      <c r="N59" s="253">
        <f t="shared" si="17"/>
        <v>210.60000000000002</v>
      </c>
      <c r="O59" s="244">
        <f t="shared" si="17"/>
        <v>1737.21</v>
      </c>
      <c r="P59" s="460">
        <f t="shared" si="13"/>
        <v>2121.46</v>
      </c>
      <c r="Q59" s="563">
        <f>SUM(Q56:Q58)</f>
        <v>5839.79</v>
      </c>
      <c r="R59" s="605"/>
      <c r="S59" s="260"/>
      <c r="T59" s="245"/>
    </row>
    <row r="60" spans="1:20" x14ac:dyDescent="0.25">
      <c r="A60" s="20" t="s">
        <v>34</v>
      </c>
      <c r="B60" s="432">
        <v>15</v>
      </c>
      <c r="C60" s="433">
        <v>982.8</v>
      </c>
      <c r="D60" s="242">
        <v>92.1</v>
      </c>
      <c r="E60" s="242">
        <v>86.59</v>
      </c>
      <c r="F60" s="251">
        <f t="shared" si="3"/>
        <v>54.058137000000002</v>
      </c>
      <c r="G60" s="251">
        <f t="shared" si="4"/>
        <v>32.531863000000001</v>
      </c>
      <c r="H60" s="587">
        <v>55.56</v>
      </c>
      <c r="I60" s="582">
        <f t="shared" si="0"/>
        <v>142.15</v>
      </c>
      <c r="J60" s="242">
        <v>260.26</v>
      </c>
      <c r="K60" s="242">
        <v>27.48</v>
      </c>
      <c r="L60" s="457">
        <f>C60+D60+I60+J60+K60</f>
        <v>1504.79</v>
      </c>
      <c r="M60" s="242">
        <v>54.68</v>
      </c>
      <c r="N60" s="433">
        <v>78.98</v>
      </c>
      <c r="O60" s="242">
        <v>651.46</v>
      </c>
      <c r="P60" s="457">
        <f t="shared" si="13"/>
        <v>785.12</v>
      </c>
      <c r="Q60" s="561">
        <f>L60+P60</f>
        <v>2289.91</v>
      </c>
      <c r="R60" s="17">
        <v>2225</v>
      </c>
      <c r="S60" s="20">
        <v>166301</v>
      </c>
      <c r="T60" s="432">
        <v>15</v>
      </c>
    </row>
    <row r="61" spans="1:20" x14ac:dyDescent="0.25">
      <c r="A61" s="17" t="s">
        <v>35</v>
      </c>
      <c r="B61" s="434"/>
      <c r="C61" s="181">
        <v>982.8</v>
      </c>
      <c r="D61" s="20">
        <v>27.84</v>
      </c>
      <c r="E61" s="17">
        <v>20.16</v>
      </c>
      <c r="F61" s="48">
        <f t="shared" si="3"/>
        <v>12.585888000000001</v>
      </c>
      <c r="G61" s="48">
        <f t="shared" si="4"/>
        <v>7.5741119999999995</v>
      </c>
      <c r="H61" s="155">
        <v>31.2</v>
      </c>
      <c r="I61" s="581">
        <f t="shared" si="0"/>
        <v>51.36</v>
      </c>
      <c r="J61" s="17">
        <v>260.26</v>
      </c>
      <c r="K61" s="17">
        <v>9.93</v>
      </c>
      <c r="L61" s="456">
        <f>K61+J61+I61+D61+C61</f>
        <v>1332.19</v>
      </c>
      <c r="M61" s="17">
        <v>55.63</v>
      </c>
      <c r="N61" s="433">
        <v>78.98</v>
      </c>
      <c r="O61" s="20">
        <v>651.46</v>
      </c>
      <c r="P61" s="456">
        <f t="shared" si="13"/>
        <v>786.07</v>
      </c>
      <c r="Q61" s="562">
        <f>L61+P61</f>
        <v>2118.2600000000002</v>
      </c>
      <c r="R61" s="17">
        <v>2300</v>
      </c>
      <c r="S61" s="17">
        <v>32652</v>
      </c>
      <c r="T61" s="434"/>
    </row>
    <row r="62" spans="1:20" ht="15.75" thickBot="1" x14ac:dyDescent="0.3">
      <c r="A62" s="199" t="s">
        <v>36</v>
      </c>
      <c r="B62" s="246"/>
      <c r="C62" s="181">
        <v>982.8</v>
      </c>
      <c r="D62" s="20">
        <v>174</v>
      </c>
      <c r="E62" s="20">
        <v>158.08000000000001</v>
      </c>
      <c r="F62" s="249">
        <f t="shared" si="3"/>
        <v>98.689344000000006</v>
      </c>
      <c r="G62" s="249">
        <f t="shared" si="4"/>
        <v>59.390656</v>
      </c>
      <c r="H62" s="592">
        <v>24.97</v>
      </c>
      <c r="I62" s="582">
        <f t="shared" si="0"/>
        <v>183.05</v>
      </c>
      <c r="J62" s="20">
        <v>0</v>
      </c>
      <c r="K62" s="20">
        <v>19.309999999999999</v>
      </c>
      <c r="L62" s="457">
        <f>K62+J62+I62+D62+C62</f>
        <v>1359.1599999999999</v>
      </c>
      <c r="M62" s="20">
        <v>63.34</v>
      </c>
      <c r="N62" s="464">
        <v>78.98</v>
      </c>
      <c r="O62" s="20">
        <v>651.46</v>
      </c>
      <c r="P62" s="461">
        <f t="shared" si="13"/>
        <v>793.78</v>
      </c>
      <c r="Q62" s="562">
        <f>L62+P62</f>
        <v>2152.9399999999996</v>
      </c>
      <c r="R62" s="17">
        <v>2107.98</v>
      </c>
      <c r="S62" s="199">
        <v>63856</v>
      </c>
      <c r="T62" s="246"/>
    </row>
    <row r="63" spans="1:20" ht="15.75" thickBot="1" x14ac:dyDescent="0.3">
      <c r="A63" s="243"/>
      <c r="B63" s="241"/>
      <c r="C63" s="253">
        <f>SUM(C60:C62)</f>
        <v>2948.3999999999996</v>
      </c>
      <c r="D63" s="241">
        <f>SUM(D60:D62)</f>
        <v>293.94</v>
      </c>
      <c r="E63" s="244">
        <f>SUM(E60:E62)</f>
        <v>264.83000000000004</v>
      </c>
      <c r="F63" s="268">
        <f t="shared" si="3"/>
        <v>165.33336900000003</v>
      </c>
      <c r="G63" s="250">
        <f t="shared" si="4"/>
        <v>99.496631000000008</v>
      </c>
      <c r="H63" s="594">
        <f>SUM(H60:H62)</f>
        <v>111.73</v>
      </c>
      <c r="I63" s="257">
        <f t="shared" si="0"/>
        <v>376.56000000000006</v>
      </c>
      <c r="J63" s="241">
        <f t="shared" ref="J63:O63" si="18">SUM(J60:J62)</f>
        <v>520.52</v>
      </c>
      <c r="K63" s="241">
        <f t="shared" si="18"/>
        <v>56.72</v>
      </c>
      <c r="L63" s="458">
        <f t="shared" si="18"/>
        <v>4196.1399999999994</v>
      </c>
      <c r="M63" s="244">
        <f t="shared" si="18"/>
        <v>173.65</v>
      </c>
      <c r="N63" s="255">
        <f t="shared" si="18"/>
        <v>236.94</v>
      </c>
      <c r="O63" s="267">
        <f t="shared" si="18"/>
        <v>1954.38</v>
      </c>
      <c r="P63" s="460">
        <f t="shared" si="13"/>
        <v>2364.9700000000003</v>
      </c>
      <c r="Q63" s="563">
        <f>SUM(Q60:Q62)</f>
        <v>6561.11</v>
      </c>
      <c r="R63" s="604"/>
      <c r="S63" s="260"/>
      <c r="T63" s="245"/>
    </row>
    <row r="64" spans="1:20" x14ac:dyDescent="0.25">
      <c r="A64" s="17" t="s">
        <v>39</v>
      </c>
      <c r="B64" s="432">
        <v>16</v>
      </c>
      <c r="C64" s="433">
        <v>1324.4</v>
      </c>
      <c r="D64" s="242">
        <v>580</v>
      </c>
      <c r="E64" s="242">
        <v>750.88</v>
      </c>
      <c r="F64" s="251">
        <f t="shared" si="3"/>
        <v>468.774384</v>
      </c>
      <c r="G64" s="251">
        <f t="shared" si="4"/>
        <v>282.105616</v>
      </c>
      <c r="H64" s="587">
        <v>74.88</v>
      </c>
      <c r="I64" s="582">
        <f t="shared" si="0"/>
        <v>825.76</v>
      </c>
      <c r="J64" s="242">
        <v>780.78</v>
      </c>
      <c r="K64" s="242">
        <v>37.04</v>
      </c>
      <c r="L64" s="457">
        <f>C64+D64+I64+J64+K64</f>
        <v>3547.9799999999996</v>
      </c>
      <c r="M64" s="242">
        <v>164.04</v>
      </c>
      <c r="N64" s="433">
        <v>106.43</v>
      </c>
      <c r="O64" s="242">
        <v>877.89</v>
      </c>
      <c r="P64" s="457">
        <f t="shared" si="13"/>
        <v>1148.3600000000001</v>
      </c>
      <c r="Q64" s="565">
        <f>L64+P64</f>
        <v>4696.34</v>
      </c>
      <c r="R64" s="17">
        <v>7700</v>
      </c>
      <c r="S64" s="20">
        <v>148252</v>
      </c>
      <c r="T64" s="432">
        <v>16</v>
      </c>
    </row>
    <row r="65" spans="1:20" x14ac:dyDescent="0.25">
      <c r="A65" s="17" t="s">
        <v>82</v>
      </c>
      <c r="B65" s="434"/>
      <c r="C65" s="181">
        <v>1324.4</v>
      </c>
      <c r="D65" s="17">
        <v>642.92999999999995</v>
      </c>
      <c r="E65" s="17">
        <v>826.6</v>
      </c>
      <c r="F65" s="48">
        <f t="shared" si="3"/>
        <v>516.04638</v>
      </c>
      <c r="G65" s="48">
        <f t="shared" si="4"/>
        <v>310.55361999999997</v>
      </c>
      <c r="H65" s="155">
        <v>42.05</v>
      </c>
      <c r="I65" s="581">
        <f t="shared" si="0"/>
        <v>868.64999999999986</v>
      </c>
      <c r="J65" s="17">
        <v>780.78</v>
      </c>
      <c r="K65" s="17">
        <v>13.39</v>
      </c>
      <c r="L65" s="456">
        <f>C65+D65+I65+J65+K65</f>
        <v>3630.1499999999992</v>
      </c>
      <c r="M65" s="17">
        <v>166.89</v>
      </c>
      <c r="N65" s="433">
        <v>106.43</v>
      </c>
      <c r="O65" s="20">
        <v>877.89</v>
      </c>
      <c r="P65" s="456">
        <f t="shared" si="13"/>
        <v>1151.21</v>
      </c>
      <c r="Q65" s="562">
        <f>L65+P65</f>
        <v>4781.3599999999988</v>
      </c>
      <c r="R65" s="17">
        <v>0</v>
      </c>
      <c r="S65" s="17"/>
      <c r="T65" s="434"/>
    </row>
    <row r="66" spans="1:20" ht="15.75" thickBot="1" x14ac:dyDescent="0.3">
      <c r="A66" s="199" t="s">
        <v>40</v>
      </c>
      <c r="B66" s="246"/>
      <c r="C66" s="181">
        <v>1324.4</v>
      </c>
      <c r="D66" s="20">
        <v>267.61</v>
      </c>
      <c r="E66" s="20">
        <v>367.62</v>
      </c>
      <c r="F66" s="249">
        <f t="shared" si="3"/>
        <v>229.505166</v>
      </c>
      <c r="G66" s="249">
        <f t="shared" si="4"/>
        <v>138.114834</v>
      </c>
      <c r="H66" s="588">
        <v>33.65</v>
      </c>
      <c r="I66" s="582">
        <f t="shared" si="0"/>
        <v>401.27</v>
      </c>
      <c r="J66" s="20">
        <v>0</v>
      </c>
      <c r="K66" s="20">
        <v>26.02</v>
      </c>
      <c r="L66" s="457">
        <f>C66+D66+I66+J66+K66</f>
        <v>2019.3000000000002</v>
      </c>
      <c r="M66" s="20">
        <v>190.02</v>
      </c>
      <c r="N66" s="433">
        <v>106.43</v>
      </c>
      <c r="O66" s="20">
        <v>877.89</v>
      </c>
      <c r="P66" s="461">
        <f t="shared" si="13"/>
        <v>1174.3400000000001</v>
      </c>
      <c r="Q66" s="562">
        <f>L66+P66</f>
        <v>3193.6400000000003</v>
      </c>
      <c r="R66" s="17">
        <v>0</v>
      </c>
      <c r="S66" s="199"/>
      <c r="T66" s="246"/>
    </row>
    <row r="67" spans="1:20" ht="15.75" thickBot="1" x14ac:dyDescent="0.3">
      <c r="A67" s="243"/>
      <c r="B67" s="241"/>
      <c r="C67" s="253">
        <f>SUM(C64:C66)</f>
        <v>3973.2000000000003</v>
      </c>
      <c r="D67" s="241">
        <f>SUM(D64:D66)</f>
        <v>1490.54</v>
      </c>
      <c r="E67" s="244">
        <f>SUM(E64:E66)</f>
        <v>1945.1</v>
      </c>
      <c r="F67" s="268">
        <f t="shared" si="3"/>
        <v>1214.32593</v>
      </c>
      <c r="G67" s="600">
        <f t="shared" si="4"/>
        <v>730.77406999999994</v>
      </c>
      <c r="H67" s="590">
        <f>SUM(H64:H66)</f>
        <v>150.57999999999998</v>
      </c>
      <c r="I67" s="253">
        <f t="shared" si="0"/>
        <v>2095.6799999999998</v>
      </c>
      <c r="J67" s="241">
        <f t="shared" ref="J67:O67" si="19">SUM(J64:J66)</f>
        <v>1561.56</v>
      </c>
      <c r="K67" s="241">
        <f t="shared" si="19"/>
        <v>76.45</v>
      </c>
      <c r="L67" s="458">
        <f t="shared" si="19"/>
        <v>9197.43</v>
      </c>
      <c r="M67" s="241">
        <f t="shared" si="19"/>
        <v>520.94999999999993</v>
      </c>
      <c r="N67" s="253">
        <f t="shared" si="19"/>
        <v>319.29000000000002</v>
      </c>
      <c r="O67" s="244">
        <f t="shared" si="19"/>
        <v>2633.67</v>
      </c>
      <c r="P67" s="460">
        <f t="shared" si="13"/>
        <v>3473.91</v>
      </c>
      <c r="Q67" s="563">
        <f>SUM(Q64:Q66)</f>
        <v>12671.34</v>
      </c>
      <c r="R67" s="603"/>
      <c r="S67" s="260"/>
      <c r="T67" s="245"/>
    </row>
    <row r="68" spans="1:20" x14ac:dyDescent="0.25">
      <c r="A68" s="17" t="s">
        <v>39</v>
      </c>
      <c r="B68" s="432">
        <v>17</v>
      </c>
      <c r="C68" s="433">
        <v>887.6</v>
      </c>
      <c r="D68" s="242">
        <v>189.08</v>
      </c>
      <c r="E68" s="242">
        <v>321.69</v>
      </c>
      <c r="F68" s="251">
        <f t="shared" si="3"/>
        <v>200.83106700000002</v>
      </c>
      <c r="G68" s="251">
        <f t="shared" si="4"/>
        <v>120.85893299999999</v>
      </c>
      <c r="H68" s="587">
        <v>50.18</v>
      </c>
      <c r="I68" s="582">
        <f t="shared" ref="I68:I131" si="20">SUM(F68:H68)</f>
        <v>371.87</v>
      </c>
      <c r="J68" s="242">
        <v>260.26</v>
      </c>
      <c r="K68" s="242">
        <v>24.82</v>
      </c>
      <c r="L68" s="457">
        <f>C68+D68+I68+J68+K68</f>
        <v>1733.63</v>
      </c>
      <c r="M68" s="242">
        <v>54.68</v>
      </c>
      <c r="N68" s="433">
        <v>71.33</v>
      </c>
      <c r="O68" s="242">
        <v>588.35</v>
      </c>
      <c r="P68" s="457">
        <f t="shared" si="13"/>
        <v>714.36</v>
      </c>
      <c r="Q68" s="561">
        <f>L68+P68</f>
        <v>2447.9900000000002</v>
      </c>
      <c r="R68" s="17">
        <v>0</v>
      </c>
      <c r="S68" s="20"/>
      <c r="T68" s="432">
        <v>17</v>
      </c>
    </row>
    <row r="69" spans="1:20" x14ac:dyDescent="0.25">
      <c r="A69" s="17" t="s">
        <v>82</v>
      </c>
      <c r="B69" s="434"/>
      <c r="C69" s="181">
        <v>887.6</v>
      </c>
      <c r="D69" s="17">
        <v>189.08</v>
      </c>
      <c r="E69" s="17">
        <v>321.69</v>
      </c>
      <c r="F69" s="48">
        <f t="shared" si="3"/>
        <v>200.83106700000002</v>
      </c>
      <c r="G69" s="48">
        <f t="shared" si="4"/>
        <v>120.85893299999999</v>
      </c>
      <c r="H69" s="155">
        <v>28.18</v>
      </c>
      <c r="I69" s="581">
        <f t="shared" si="20"/>
        <v>349.87</v>
      </c>
      <c r="J69" s="17">
        <v>260.26</v>
      </c>
      <c r="K69" s="17">
        <v>8.9700000000000006</v>
      </c>
      <c r="L69" s="456">
        <f>C69+D69+I69+J69+K69</f>
        <v>1695.7800000000002</v>
      </c>
      <c r="M69" s="17">
        <v>55.63</v>
      </c>
      <c r="N69" s="433">
        <v>71.33</v>
      </c>
      <c r="O69" s="20">
        <v>588.35</v>
      </c>
      <c r="P69" s="456">
        <f t="shared" si="13"/>
        <v>715.31000000000006</v>
      </c>
      <c r="Q69" s="562">
        <f>L69+P69</f>
        <v>2411.09</v>
      </c>
      <c r="R69" s="17">
        <v>0</v>
      </c>
      <c r="S69" s="17"/>
      <c r="T69" s="434"/>
    </row>
    <row r="70" spans="1:20" ht="15.75" thickBot="1" x14ac:dyDescent="0.3">
      <c r="A70" s="199" t="s">
        <v>40</v>
      </c>
      <c r="B70" s="246"/>
      <c r="C70" s="181">
        <v>887.6</v>
      </c>
      <c r="D70" s="20">
        <v>189.08</v>
      </c>
      <c r="E70" s="20">
        <v>321.69</v>
      </c>
      <c r="F70" s="249">
        <f t="shared" si="3"/>
        <v>200.83106700000002</v>
      </c>
      <c r="G70" s="249">
        <f t="shared" si="4"/>
        <v>120.85893299999999</v>
      </c>
      <c r="H70" s="588">
        <v>22.55</v>
      </c>
      <c r="I70" s="582">
        <f t="shared" si="20"/>
        <v>344.24</v>
      </c>
      <c r="J70" s="20">
        <v>0</v>
      </c>
      <c r="K70" s="20">
        <v>17.440000000000001</v>
      </c>
      <c r="L70" s="457">
        <f>C70+D70+I70+J70+K70</f>
        <v>1438.3600000000001</v>
      </c>
      <c r="M70" s="20">
        <v>63.34</v>
      </c>
      <c r="N70" s="433">
        <v>71.33</v>
      </c>
      <c r="O70" s="20">
        <v>588.35</v>
      </c>
      <c r="P70" s="461">
        <f t="shared" si="13"/>
        <v>723.02</v>
      </c>
      <c r="Q70" s="566">
        <f>L70+P70</f>
        <v>2161.38</v>
      </c>
      <c r="R70" s="17">
        <v>7000</v>
      </c>
      <c r="S70" s="199">
        <v>918554</v>
      </c>
      <c r="T70" s="246"/>
    </row>
    <row r="71" spans="1:20" ht="15.75" thickBot="1" x14ac:dyDescent="0.3">
      <c r="A71" s="243"/>
      <c r="B71" s="241"/>
      <c r="C71" s="253">
        <f>SUM(C68:C70)</f>
        <v>2662.8</v>
      </c>
      <c r="D71" s="241">
        <f>SUM(D68:D70)</f>
        <v>567.24</v>
      </c>
      <c r="E71" s="244">
        <f>SUM(E68:E70)</f>
        <v>965.06999999999994</v>
      </c>
      <c r="F71" s="268">
        <f t="shared" si="3"/>
        <v>602.493201</v>
      </c>
      <c r="G71" s="600">
        <f t="shared" si="4"/>
        <v>362.57679899999994</v>
      </c>
      <c r="H71" s="590">
        <f>SUM(H68:H70)</f>
        <v>100.91</v>
      </c>
      <c r="I71" s="253">
        <f t="shared" si="20"/>
        <v>1065.98</v>
      </c>
      <c r="J71" s="241">
        <f t="shared" ref="J71:O71" si="21">SUM(J68:J70)</f>
        <v>520.52</v>
      </c>
      <c r="K71" s="241">
        <f t="shared" si="21"/>
        <v>51.230000000000004</v>
      </c>
      <c r="L71" s="458">
        <f t="shared" si="21"/>
        <v>4867.7700000000004</v>
      </c>
      <c r="M71" s="241">
        <f t="shared" si="21"/>
        <v>173.65</v>
      </c>
      <c r="N71" s="253">
        <f t="shared" si="21"/>
        <v>213.99</v>
      </c>
      <c r="O71" s="244">
        <f t="shared" si="21"/>
        <v>1765.0500000000002</v>
      </c>
      <c r="P71" s="460">
        <f t="shared" si="13"/>
        <v>2152.69</v>
      </c>
      <c r="Q71" s="567">
        <f>SUM(Q68:Q70)</f>
        <v>7020.46</v>
      </c>
      <c r="R71" s="603"/>
      <c r="S71" s="260"/>
      <c r="T71" s="245"/>
    </row>
    <row r="72" spans="1:20" x14ac:dyDescent="0.25">
      <c r="A72" s="17" t="s">
        <v>39</v>
      </c>
      <c r="B72" s="432">
        <v>18</v>
      </c>
      <c r="C72" s="433">
        <v>876.4</v>
      </c>
      <c r="D72" s="242">
        <v>14.5</v>
      </c>
      <c r="E72" s="242">
        <v>76.67</v>
      </c>
      <c r="F72" s="251">
        <f t="shared" ref="F72:F135" si="22">E72-G72</f>
        <v>47.865081000000004</v>
      </c>
      <c r="G72" s="251">
        <f t="shared" ref="G72:G135" si="23">E72*37.57%</f>
        <v>28.804918999999998</v>
      </c>
      <c r="H72" s="587">
        <v>49.55</v>
      </c>
      <c r="I72" s="582">
        <f t="shared" si="20"/>
        <v>126.22</v>
      </c>
      <c r="J72" s="242">
        <v>53.3</v>
      </c>
      <c r="K72" s="242">
        <v>24.51</v>
      </c>
      <c r="L72" s="457">
        <f>C72+D72+I72+J72+K72</f>
        <v>1094.93</v>
      </c>
      <c r="M72" s="242">
        <v>54.68</v>
      </c>
      <c r="N72" s="433">
        <v>70.430000000000007</v>
      </c>
      <c r="O72" s="242">
        <v>580.92999999999995</v>
      </c>
      <c r="P72" s="457">
        <f t="shared" ref="P72:P103" si="24">SUM(M72:O72)</f>
        <v>706.04</v>
      </c>
      <c r="Q72" s="568">
        <f>L72+P72</f>
        <v>1800.97</v>
      </c>
      <c r="R72" s="17">
        <v>0</v>
      </c>
      <c r="S72" s="20"/>
      <c r="T72" s="432">
        <v>18</v>
      </c>
    </row>
    <row r="73" spans="1:20" x14ac:dyDescent="0.25">
      <c r="A73" s="17" t="s">
        <v>82</v>
      </c>
      <c r="B73" s="434"/>
      <c r="C73" s="181">
        <v>876.4</v>
      </c>
      <c r="D73" s="248">
        <v>17.399999999999999</v>
      </c>
      <c r="E73" s="248">
        <v>142.27000000000001</v>
      </c>
      <c r="F73" s="48">
        <f t="shared" si="22"/>
        <v>88.819161000000008</v>
      </c>
      <c r="G73" s="48">
        <f t="shared" si="23"/>
        <v>53.450839000000002</v>
      </c>
      <c r="H73" s="585">
        <v>27.83</v>
      </c>
      <c r="I73" s="581">
        <f t="shared" si="20"/>
        <v>170.10000000000002</v>
      </c>
      <c r="J73" s="248">
        <v>30.58</v>
      </c>
      <c r="K73" s="248">
        <v>8.86</v>
      </c>
      <c r="L73" s="456">
        <f>C73+D73+I73+J73+K73</f>
        <v>1103.3399999999999</v>
      </c>
      <c r="M73" s="248">
        <v>55.63</v>
      </c>
      <c r="N73" s="433">
        <v>70.430000000000007</v>
      </c>
      <c r="O73" s="20">
        <v>580.92999999999995</v>
      </c>
      <c r="P73" s="456">
        <f t="shared" si="24"/>
        <v>706.99</v>
      </c>
      <c r="Q73" s="562">
        <f>L73+P73</f>
        <v>1810.33</v>
      </c>
      <c r="R73" s="17">
        <v>6000</v>
      </c>
      <c r="S73" s="17" t="s">
        <v>198</v>
      </c>
      <c r="T73" s="434"/>
    </row>
    <row r="74" spans="1:20" ht="15.75" thickBot="1" x14ac:dyDescent="0.3">
      <c r="A74" s="199" t="s">
        <v>40</v>
      </c>
      <c r="B74" s="246"/>
      <c r="C74" s="181">
        <v>876.4</v>
      </c>
      <c r="D74" s="242">
        <v>11.6</v>
      </c>
      <c r="E74" s="242">
        <v>110.66</v>
      </c>
      <c r="F74" s="249">
        <f t="shared" si="22"/>
        <v>69.085037999999997</v>
      </c>
      <c r="G74" s="249">
        <f t="shared" si="23"/>
        <v>41.574961999999999</v>
      </c>
      <c r="H74" s="596">
        <v>22.27</v>
      </c>
      <c r="I74" s="582">
        <f t="shared" si="20"/>
        <v>132.93</v>
      </c>
      <c r="J74" s="242">
        <v>19.22</v>
      </c>
      <c r="K74" s="242">
        <v>17.22</v>
      </c>
      <c r="L74" s="457">
        <f>K74+J74+I74+D74+C74</f>
        <v>1057.3699999999999</v>
      </c>
      <c r="M74" s="242">
        <v>63.34</v>
      </c>
      <c r="N74" s="433">
        <v>70.430000000000007</v>
      </c>
      <c r="O74" s="20">
        <v>580.92999999999995</v>
      </c>
      <c r="P74" s="461">
        <f t="shared" si="24"/>
        <v>714.69999999999993</v>
      </c>
      <c r="Q74" s="566">
        <f>L74+P74</f>
        <v>1772.0699999999997</v>
      </c>
      <c r="R74" s="17">
        <v>3000</v>
      </c>
      <c r="S74" s="199">
        <v>211291</v>
      </c>
      <c r="T74" s="246"/>
    </row>
    <row r="75" spans="1:20" ht="15.75" thickBot="1" x14ac:dyDescent="0.3">
      <c r="A75" s="243"/>
      <c r="B75" s="241"/>
      <c r="C75" s="253">
        <f>SUM(C72:C74)</f>
        <v>2629.2</v>
      </c>
      <c r="D75" s="241">
        <f>SUM(D72:D74)</f>
        <v>43.5</v>
      </c>
      <c r="E75" s="244">
        <f>SUM(E72:E74)</f>
        <v>329.6</v>
      </c>
      <c r="F75" s="268">
        <f t="shared" si="22"/>
        <v>205.76928000000004</v>
      </c>
      <c r="G75" s="250">
        <f t="shared" si="23"/>
        <v>123.83072</v>
      </c>
      <c r="H75" s="594">
        <f>SUM(H72:H74)</f>
        <v>99.649999999999991</v>
      </c>
      <c r="I75" s="257">
        <f t="shared" si="20"/>
        <v>429.25</v>
      </c>
      <c r="J75" s="241">
        <f t="shared" ref="J75:O75" si="25">SUM(J72:J74)</f>
        <v>103.1</v>
      </c>
      <c r="K75" s="241">
        <f t="shared" si="25"/>
        <v>50.59</v>
      </c>
      <c r="L75" s="458">
        <f t="shared" si="25"/>
        <v>3255.64</v>
      </c>
      <c r="M75" s="241">
        <f t="shared" si="25"/>
        <v>173.65</v>
      </c>
      <c r="N75" s="253">
        <f t="shared" si="25"/>
        <v>211.29000000000002</v>
      </c>
      <c r="O75" s="244">
        <f t="shared" si="25"/>
        <v>1742.79</v>
      </c>
      <c r="P75" s="460">
        <f t="shared" si="24"/>
        <v>2127.73</v>
      </c>
      <c r="Q75" s="567">
        <f>SUM(Q72:Q74)</f>
        <v>5383.37</v>
      </c>
      <c r="R75" s="603"/>
      <c r="S75" s="260"/>
      <c r="T75" s="245"/>
    </row>
    <row r="76" spans="1:20" x14ac:dyDescent="0.25">
      <c r="A76" s="17" t="s">
        <v>39</v>
      </c>
      <c r="B76" s="432">
        <v>19</v>
      </c>
      <c r="C76" s="433">
        <v>994</v>
      </c>
      <c r="D76" s="242">
        <v>193.72</v>
      </c>
      <c r="E76" s="242">
        <v>216.57</v>
      </c>
      <c r="F76" s="251">
        <f t="shared" si="22"/>
        <v>135.20465100000001</v>
      </c>
      <c r="G76" s="251">
        <f t="shared" si="23"/>
        <v>81.365348999999995</v>
      </c>
      <c r="H76" s="587">
        <v>56.2</v>
      </c>
      <c r="I76" s="582">
        <f t="shared" si="20"/>
        <v>272.77</v>
      </c>
      <c r="J76" s="242">
        <v>260.26</v>
      </c>
      <c r="K76" s="242">
        <v>27.8</v>
      </c>
      <c r="L76" s="457">
        <f>C76+D76+I76+J76+K76</f>
        <v>1748.55</v>
      </c>
      <c r="M76" s="242">
        <v>54.68</v>
      </c>
      <c r="N76" s="433">
        <v>79.88</v>
      </c>
      <c r="O76" s="242">
        <v>658.88</v>
      </c>
      <c r="P76" s="457">
        <f t="shared" si="24"/>
        <v>793.44</v>
      </c>
      <c r="Q76" s="568">
        <f>L76+P76</f>
        <v>2541.9899999999998</v>
      </c>
      <c r="R76" s="17">
        <v>2500</v>
      </c>
      <c r="S76" s="20">
        <v>715083</v>
      </c>
      <c r="T76" s="432">
        <v>19</v>
      </c>
    </row>
    <row r="77" spans="1:20" x14ac:dyDescent="0.25">
      <c r="A77" s="17" t="s">
        <v>82</v>
      </c>
      <c r="B77" s="434"/>
      <c r="C77" s="181">
        <v>994</v>
      </c>
      <c r="D77" s="17">
        <v>214.6</v>
      </c>
      <c r="E77" s="17">
        <v>233.56</v>
      </c>
      <c r="F77" s="48">
        <f t="shared" si="22"/>
        <v>145.811508</v>
      </c>
      <c r="G77" s="48">
        <f t="shared" si="23"/>
        <v>87.748491999999999</v>
      </c>
      <c r="H77" s="155">
        <v>31.56</v>
      </c>
      <c r="I77" s="581">
        <f t="shared" si="20"/>
        <v>265.12</v>
      </c>
      <c r="J77" s="17">
        <v>260.26</v>
      </c>
      <c r="K77" s="17">
        <v>10.050000000000001</v>
      </c>
      <c r="L77" s="456">
        <f>C77+D77+I77+J77+K77</f>
        <v>1744.0299999999997</v>
      </c>
      <c r="M77" s="17">
        <v>55.63</v>
      </c>
      <c r="N77" s="433">
        <v>79.88</v>
      </c>
      <c r="O77" s="20">
        <v>658.88</v>
      </c>
      <c r="P77" s="456">
        <f t="shared" si="24"/>
        <v>794.39</v>
      </c>
      <c r="Q77" s="562">
        <f>L77+P77</f>
        <v>2538.4199999999996</v>
      </c>
      <c r="R77" s="17">
        <v>2000</v>
      </c>
      <c r="S77" s="17">
        <v>308538</v>
      </c>
      <c r="T77" s="434"/>
    </row>
    <row r="78" spans="1:20" ht="15.75" thickBot="1" x14ac:dyDescent="0.3">
      <c r="A78" s="199" t="s">
        <v>40</v>
      </c>
      <c r="B78" s="246"/>
      <c r="C78" s="181">
        <v>994</v>
      </c>
      <c r="D78" s="20">
        <v>372.36</v>
      </c>
      <c r="E78" s="20">
        <v>389.27</v>
      </c>
      <c r="F78" s="249">
        <f t="shared" si="22"/>
        <v>243.02126100000001</v>
      </c>
      <c r="G78" s="249">
        <f t="shared" si="23"/>
        <v>146.24873899999997</v>
      </c>
      <c r="H78" s="588">
        <v>25.25</v>
      </c>
      <c r="I78" s="582">
        <f t="shared" si="20"/>
        <v>414.52</v>
      </c>
      <c r="J78" s="20">
        <v>0</v>
      </c>
      <c r="K78" s="20">
        <v>13.68</v>
      </c>
      <c r="L78" s="457">
        <f>C78+D78+I78+J78+K78</f>
        <v>1794.5600000000002</v>
      </c>
      <c r="M78" s="20">
        <v>63.34</v>
      </c>
      <c r="N78" s="433">
        <v>79.88</v>
      </c>
      <c r="O78" s="20">
        <v>658.88</v>
      </c>
      <c r="P78" s="461">
        <f t="shared" si="24"/>
        <v>802.1</v>
      </c>
      <c r="Q78" s="566">
        <f>L78+P78</f>
        <v>2596.6600000000003</v>
      </c>
      <c r="R78" s="17">
        <v>2500</v>
      </c>
      <c r="S78" s="199">
        <v>388890</v>
      </c>
      <c r="T78" s="246"/>
    </row>
    <row r="79" spans="1:20" ht="15.75" thickBot="1" x14ac:dyDescent="0.3">
      <c r="A79" s="243"/>
      <c r="B79" s="241"/>
      <c r="C79" s="253">
        <f>SUM(C76:C78)</f>
        <v>2982</v>
      </c>
      <c r="D79" s="241">
        <f>SUM(D76:D78)</f>
        <v>780.68000000000006</v>
      </c>
      <c r="E79" s="244">
        <f>SUM(E76:E78)</f>
        <v>839.4</v>
      </c>
      <c r="F79" s="268">
        <f t="shared" si="22"/>
        <v>524.03742</v>
      </c>
      <c r="G79" s="600">
        <f t="shared" si="23"/>
        <v>315.36257999999998</v>
      </c>
      <c r="H79" s="590">
        <f>SUM(H76:H78)</f>
        <v>113.01</v>
      </c>
      <c r="I79" s="253">
        <f t="shared" si="20"/>
        <v>952.41</v>
      </c>
      <c r="J79" s="241">
        <f t="shared" ref="J79:O79" si="26">SUM(J76:J78)</f>
        <v>520.52</v>
      </c>
      <c r="K79" s="241">
        <f t="shared" si="26"/>
        <v>51.53</v>
      </c>
      <c r="L79" s="458">
        <f t="shared" si="26"/>
        <v>5287.14</v>
      </c>
      <c r="M79" s="241">
        <f t="shared" si="26"/>
        <v>173.65</v>
      </c>
      <c r="N79" s="253">
        <f t="shared" si="26"/>
        <v>239.64</v>
      </c>
      <c r="O79" s="244">
        <f t="shared" si="26"/>
        <v>1976.6399999999999</v>
      </c>
      <c r="P79" s="460">
        <f t="shared" si="24"/>
        <v>2389.9299999999998</v>
      </c>
      <c r="Q79" s="567">
        <f>SUM(Q76:Q78)</f>
        <v>7677.07</v>
      </c>
      <c r="R79" s="603"/>
      <c r="S79" s="260"/>
      <c r="T79" s="245"/>
    </row>
    <row r="80" spans="1:20" x14ac:dyDescent="0.25">
      <c r="A80" s="17" t="s">
        <v>39</v>
      </c>
      <c r="B80" s="432">
        <v>20</v>
      </c>
      <c r="C80" s="433">
        <v>1324.4</v>
      </c>
      <c r="D80" s="242">
        <v>180.67</v>
      </c>
      <c r="E80" s="242">
        <v>200.76</v>
      </c>
      <c r="F80" s="251">
        <f t="shared" si="22"/>
        <v>125.334468</v>
      </c>
      <c r="G80" s="251">
        <f t="shared" si="23"/>
        <v>75.42553199999999</v>
      </c>
      <c r="H80" s="587">
        <v>74.88</v>
      </c>
      <c r="I80" s="582">
        <f t="shared" si="20"/>
        <v>275.64</v>
      </c>
      <c r="J80" s="612">
        <v>0</v>
      </c>
      <c r="K80" s="242">
        <v>37.04</v>
      </c>
      <c r="L80" s="457">
        <f>C80+D80+I80+J80+K80</f>
        <v>1817.75</v>
      </c>
      <c r="M80" s="242">
        <v>109.36</v>
      </c>
      <c r="N80" s="433">
        <v>106.43</v>
      </c>
      <c r="O80" s="242">
        <v>877.89</v>
      </c>
      <c r="P80" s="457">
        <f t="shared" si="24"/>
        <v>1093.68</v>
      </c>
      <c r="Q80" s="568">
        <f>L80+P80</f>
        <v>2911.4300000000003</v>
      </c>
      <c r="R80" s="17">
        <v>6000</v>
      </c>
      <c r="S80" s="20">
        <v>458514</v>
      </c>
      <c r="T80" s="432">
        <v>20</v>
      </c>
    </row>
    <row r="81" spans="1:20" x14ac:dyDescent="0.25">
      <c r="A81" s="17" t="s">
        <v>82</v>
      </c>
      <c r="B81" s="434"/>
      <c r="C81" s="181">
        <v>1324.4</v>
      </c>
      <c r="D81" s="17">
        <v>160.37</v>
      </c>
      <c r="E81" s="17">
        <v>176.26</v>
      </c>
      <c r="F81" s="48">
        <f t="shared" si="22"/>
        <v>110.039118</v>
      </c>
      <c r="G81" s="48">
        <f t="shared" si="23"/>
        <v>66.220881999999989</v>
      </c>
      <c r="H81" s="155">
        <v>42.05</v>
      </c>
      <c r="I81" s="581">
        <f t="shared" si="20"/>
        <v>218.31</v>
      </c>
      <c r="J81" s="156">
        <v>0</v>
      </c>
      <c r="K81" s="17">
        <v>13.39</v>
      </c>
      <c r="L81" s="456">
        <f>C81+D81+I81+J81+K81</f>
        <v>1716.47</v>
      </c>
      <c r="M81" s="17">
        <v>111.26</v>
      </c>
      <c r="N81" s="433">
        <v>106.43</v>
      </c>
      <c r="O81" s="242">
        <v>877.89</v>
      </c>
      <c r="P81" s="456">
        <f t="shared" si="24"/>
        <v>1095.58</v>
      </c>
      <c r="Q81" s="562">
        <f>L81+P81</f>
        <v>2812.05</v>
      </c>
      <c r="R81" s="17">
        <v>0</v>
      </c>
      <c r="S81" s="17"/>
      <c r="T81" s="434"/>
    </row>
    <row r="82" spans="1:20" ht="15.75" thickBot="1" x14ac:dyDescent="0.3">
      <c r="A82" s="199" t="s">
        <v>40</v>
      </c>
      <c r="B82" s="246"/>
      <c r="C82" s="181">
        <v>1324.4</v>
      </c>
      <c r="D82" s="20">
        <v>512.72</v>
      </c>
      <c r="E82" s="240">
        <v>428.79</v>
      </c>
      <c r="F82" s="249">
        <f t="shared" si="22"/>
        <v>267.69359700000001</v>
      </c>
      <c r="G82" s="249">
        <f t="shared" si="23"/>
        <v>161.09640300000001</v>
      </c>
      <c r="H82" s="588">
        <v>33.65</v>
      </c>
      <c r="I82" s="582">
        <f t="shared" si="20"/>
        <v>462.44</v>
      </c>
      <c r="J82" s="613">
        <v>0</v>
      </c>
      <c r="K82" s="20">
        <v>18.22</v>
      </c>
      <c r="L82" s="457">
        <f>C82+D82+I82+J82+K82</f>
        <v>2317.7799999999997</v>
      </c>
      <c r="M82" s="20">
        <v>126.68</v>
      </c>
      <c r="N82" s="433">
        <v>106.43</v>
      </c>
      <c r="O82" s="242">
        <v>877.89</v>
      </c>
      <c r="P82" s="461">
        <f t="shared" si="24"/>
        <v>1111</v>
      </c>
      <c r="Q82" s="566">
        <f>L82+P82</f>
        <v>3428.7799999999997</v>
      </c>
      <c r="R82" s="17">
        <v>0</v>
      </c>
      <c r="S82" s="199"/>
      <c r="T82" s="246"/>
    </row>
    <row r="83" spans="1:20" ht="15.75" thickBot="1" x14ac:dyDescent="0.3">
      <c r="A83" s="243"/>
      <c r="B83" s="241"/>
      <c r="C83" s="253">
        <f>SUM(C80:C82)</f>
        <v>3973.2000000000003</v>
      </c>
      <c r="D83" s="244">
        <f>SUM(D80:D82)</f>
        <v>853.76</v>
      </c>
      <c r="E83" s="243">
        <f>SUM(E80:E82)</f>
        <v>805.81</v>
      </c>
      <c r="F83" s="250">
        <f t="shared" si="22"/>
        <v>503.067183</v>
      </c>
      <c r="G83" s="600">
        <f t="shared" si="23"/>
        <v>302.74281699999995</v>
      </c>
      <c r="H83" s="590">
        <f>SUM(H80:H82)</f>
        <v>150.57999999999998</v>
      </c>
      <c r="I83" s="253">
        <f t="shared" si="20"/>
        <v>956.38999999999987</v>
      </c>
      <c r="J83" s="241">
        <f t="shared" ref="J83:O83" si="27">SUM(J80:J82)</f>
        <v>0</v>
      </c>
      <c r="K83" s="244">
        <f t="shared" si="27"/>
        <v>68.650000000000006</v>
      </c>
      <c r="L83" s="460">
        <f t="shared" si="27"/>
        <v>5852</v>
      </c>
      <c r="M83" s="245">
        <f t="shared" si="27"/>
        <v>347.3</v>
      </c>
      <c r="N83" s="253">
        <f t="shared" si="27"/>
        <v>319.29000000000002</v>
      </c>
      <c r="O83" s="244">
        <f t="shared" si="27"/>
        <v>2633.67</v>
      </c>
      <c r="P83" s="460">
        <f t="shared" si="24"/>
        <v>3300.26</v>
      </c>
      <c r="Q83" s="567">
        <f>SUM(Q80:Q82)</f>
        <v>9152.26</v>
      </c>
      <c r="R83" s="604"/>
      <c r="S83" s="260"/>
      <c r="T83" s="245"/>
    </row>
    <row r="84" spans="1:20" x14ac:dyDescent="0.25">
      <c r="A84" s="17" t="s">
        <v>39</v>
      </c>
      <c r="B84" s="432">
        <v>21</v>
      </c>
      <c r="C84" s="433">
        <v>1296.4000000000001</v>
      </c>
      <c r="D84" s="242">
        <v>0</v>
      </c>
      <c r="E84" s="242">
        <v>0</v>
      </c>
      <c r="F84" s="251">
        <f t="shared" si="22"/>
        <v>0</v>
      </c>
      <c r="G84" s="251">
        <f t="shared" si="23"/>
        <v>0</v>
      </c>
      <c r="H84" s="587">
        <v>73.290000000000006</v>
      </c>
      <c r="I84" s="582">
        <f t="shared" si="20"/>
        <v>73.290000000000006</v>
      </c>
      <c r="J84" s="242">
        <v>0</v>
      </c>
      <c r="K84" s="242">
        <v>36.25</v>
      </c>
      <c r="L84" s="457">
        <f>C84+D84+I84+J84+K84</f>
        <v>1405.94</v>
      </c>
      <c r="M84" s="433">
        <v>0</v>
      </c>
      <c r="N84" s="433">
        <v>104.18</v>
      </c>
      <c r="O84" s="433">
        <v>859.33</v>
      </c>
      <c r="P84" s="457">
        <f t="shared" si="24"/>
        <v>963.51</v>
      </c>
      <c r="Q84" s="568">
        <f t="shared" ref="Q84:Q94" si="28">L84+P84</f>
        <v>2369.4499999999998</v>
      </c>
      <c r="R84" s="17">
        <v>5000</v>
      </c>
      <c r="S84" s="20">
        <v>335692</v>
      </c>
      <c r="T84" s="432">
        <v>21</v>
      </c>
    </row>
    <row r="85" spans="1:20" x14ac:dyDescent="0.25">
      <c r="A85" s="17" t="s">
        <v>82</v>
      </c>
      <c r="B85" s="434"/>
      <c r="C85" s="181">
        <v>1296.4000000000001</v>
      </c>
      <c r="D85" s="17">
        <v>0</v>
      </c>
      <c r="E85" s="20">
        <v>0</v>
      </c>
      <c r="F85" s="48">
        <f t="shared" si="22"/>
        <v>0</v>
      </c>
      <c r="G85" s="48">
        <f t="shared" si="23"/>
        <v>0</v>
      </c>
      <c r="H85" s="588">
        <v>41.16</v>
      </c>
      <c r="I85" s="582">
        <f t="shared" si="20"/>
        <v>41.16</v>
      </c>
      <c r="J85" s="17">
        <v>0</v>
      </c>
      <c r="K85" s="17">
        <v>13.1</v>
      </c>
      <c r="L85" s="456">
        <f>C85+D85+I85+J85+K85</f>
        <v>1350.66</v>
      </c>
      <c r="M85" s="181">
        <v>0</v>
      </c>
      <c r="N85" s="433">
        <v>104.18</v>
      </c>
      <c r="O85" s="181">
        <v>859.33</v>
      </c>
      <c r="P85" s="456">
        <f t="shared" si="24"/>
        <v>963.51</v>
      </c>
      <c r="Q85" s="562">
        <f t="shared" si="28"/>
        <v>2314.17</v>
      </c>
      <c r="R85" s="17">
        <v>5000</v>
      </c>
      <c r="S85" s="17">
        <v>264635</v>
      </c>
      <c r="T85" s="434"/>
    </row>
    <row r="86" spans="1:20" ht="15.75" thickBot="1" x14ac:dyDescent="0.3">
      <c r="A86" s="199" t="s">
        <v>40</v>
      </c>
      <c r="B86" s="246"/>
      <c r="C86" s="172">
        <v>1296.4000000000001</v>
      </c>
      <c r="D86" s="17">
        <v>58</v>
      </c>
      <c r="E86" s="240">
        <v>79.040000000000006</v>
      </c>
      <c r="F86" s="249">
        <f t="shared" si="22"/>
        <v>49.344672000000003</v>
      </c>
      <c r="G86" s="249">
        <f t="shared" si="23"/>
        <v>29.695328</v>
      </c>
      <c r="H86" s="592">
        <v>32.94</v>
      </c>
      <c r="I86" s="535">
        <f t="shared" si="20"/>
        <v>111.98</v>
      </c>
      <c r="J86" s="199">
        <v>0</v>
      </c>
      <c r="K86" s="199">
        <v>25.47</v>
      </c>
      <c r="L86" s="461">
        <f>C86+D86+I86+J86+K86</f>
        <v>1491.8500000000001</v>
      </c>
      <c r="M86" s="258">
        <v>0</v>
      </c>
      <c r="N86" s="464">
        <v>104.18</v>
      </c>
      <c r="O86" s="181">
        <v>859.33</v>
      </c>
      <c r="P86" s="461">
        <f t="shared" si="24"/>
        <v>963.51</v>
      </c>
      <c r="Q86" s="566">
        <f t="shared" si="28"/>
        <v>2455.36</v>
      </c>
      <c r="R86" s="17">
        <v>0</v>
      </c>
      <c r="S86" s="199"/>
      <c r="T86" s="246"/>
    </row>
    <row r="87" spans="1:20" ht="15.75" thickBot="1" x14ac:dyDescent="0.3">
      <c r="A87" s="243"/>
      <c r="B87" s="241"/>
      <c r="C87" s="253">
        <f>SUM(C84:C86)</f>
        <v>3889.2000000000003</v>
      </c>
      <c r="D87" s="244">
        <f>SUM(D84:D86)</f>
        <v>58</v>
      </c>
      <c r="E87" s="243">
        <f>SUM(E84:E86)</f>
        <v>79.040000000000006</v>
      </c>
      <c r="F87" s="250">
        <f t="shared" si="22"/>
        <v>49.344672000000003</v>
      </c>
      <c r="G87" s="600">
        <f t="shared" si="23"/>
        <v>29.695328</v>
      </c>
      <c r="H87" s="590">
        <f>SUM(H84:H86)</f>
        <v>147.38999999999999</v>
      </c>
      <c r="I87" s="253">
        <f t="shared" si="20"/>
        <v>226.43</v>
      </c>
      <c r="J87" s="241">
        <f t="shared" ref="J87:P87" si="29">SUM(J84:J86)</f>
        <v>0</v>
      </c>
      <c r="K87" s="244">
        <f t="shared" si="29"/>
        <v>74.819999999999993</v>
      </c>
      <c r="L87" s="460">
        <f t="shared" si="29"/>
        <v>4248.4500000000007</v>
      </c>
      <c r="M87" s="255">
        <f t="shared" si="29"/>
        <v>0</v>
      </c>
      <c r="N87" s="255">
        <f t="shared" si="29"/>
        <v>312.54000000000002</v>
      </c>
      <c r="O87" s="275">
        <f t="shared" si="29"/>
        <v>2577.9900000000002</v>
      </c>
      <c r="P87" s="460">
        <f t="shared" si="29"/>
        <v>2890.5299999999997</v>
      </c>
      <c r="Q87" s="567">
        <f t="shared" si="28"/>
        <v>7138.9800000000005</v>
      </c>
      <c r="R87" s="603"/>
      <c r="S87" s="260"/>
      <c r="T87" s="245"/>
    </row>
    <row r="88" spans="1:20" x14ac:dyDescent="0.25">
      <c r="A88" s="17" t="s">
        <v>39</v>
      </c>
      <c r="B88" s="432">
        <v>22</v>
      </c>
      <c r="C88" s="433">
        <v>845.6</v>
      </c>
      <c r="D88" s="242">
        <v>145.16999999999999</v>
      </c>
      <c r="E88" s="242">
        <v>336.04</v>
      </c>
      <c r="F88" s="251">
        <f t="shared" si="22"/>
        <v>209.78977200000003</v>
      </c>
      <c r="G88" s="251">
        <f t="shared" si="23"/>
        <v>126.25022800000001</v>
      </c>
      <c r="H88" s="587">
        <v>47.81</v>
      </c>
      <c r="I88" s="582">
        <f t="shared" si="20"/>
        <v>383.85</v>
      </c>
      <c r="J88" s="242">
        <v>260.26</v>
      </c>
      <c r="K88" s="242">
        <v>23.65</v>
      </c>
      <c r="L88" s="457">
        <f>C88+D88+I88+J88+K88</f>
        <v>1658.53</v>
      </c>
      <c r="M88" s="242">
        <v>54.68</v>
      </c>
      <c r="N88" s="433">
        <v>67.95</v>
      </c>
      <c r="O88" s="242">
        <v>560.51</v>
      </c>
      <c r="P88" s="457">
        <f t="shared" si="24"/>
        <v>683.14</v>
      </c>
      <c r="Q88" s="568">
        <f t="shared" si="28"/>
        <v>2341.67</v>
      </c>
      <c r="R88" s="17">
        <v>0</v>
      </c>
      <c r="S88" s="20"/>
      <c r="T88" s="432">
        <v>22</v>
      </c>
    </row>
    <row r="89" spans="1:20" x14ac:dyDescent="0.25">
      <c r="A89" s="17" t="s">
        <v>82</v>
      </c>
      <c r="B89" s="434"/>
      <c r="C89" s="181">
        <v>845.6</v>
      </c>
      <c r="D89" s="17">
        <v>1856</v>
      </c>
      <c r="E89" s="17">
        <v>1264.6400000000001</v>
      </c>
      <c r="F89" s="48">
        <f t="shared" si="22"/>
        <v>789.51475200000004</v>
      </c>
      <c r="G89" s="48">
        <f t="shared" si="23"/>
        <v>475.125248</v>
      </c>
      <c r="H89" s="155">
        <v>26.85</v>
      </c>
      <c r="I89" s="581">
        <f t="shared" si="20"/>
        <v>1291.49</v>
      </c>
      <c r="J89" s="17">
        <v>260.26</v>
      </c>
      <c r="K89" s="17">
        <v>8.5500000000000007</v>
      </c>
      <c r="L89" s="456">
        <f>C89+D89+I89+J89+K89</f>
        <v>4261.9000000000005</v>
      </c>
      <c r="M89" s="248">
        <v>55.63</v>
      </c>
      <c r="N89" s="433">
        <v>67.95</v>
      </c>
      <c r="O89" s="20">
        <v>560.51</v>
      </c>
      <c r="P89" s="456">
        <f t="shared" si="24"/>
        <v>684.09</v>
      </c>
      <c r="Q89" s="562">
        <f t="shared" si="28"/>
        <v>4945.9900000000007</v>
      </c>
      <c r="R89" s="17">
        <v>0</v>
      </c>
      <c r="S89" s="17"/>
      <c r="T89" s="434"/>
    </row>
    <row r="90" spans="1:20" ht="15.75" thickBot="1" x14ac:dyDescent="0.3">
      <c r="A90" s="199" t="s">
        <v>40</v>
      </c>
      <c r="B90" s="246"/>
      <c r="C90" s="258">
        <v>845.6</v>
      </c>
      <c r="D90" s="199">
        <v>189.08</v>
      </c>
      <c r="E90" s="199">
        <v>321.69</v>
      </c>
      <c r="F90" s="249">
        <f t="shared" si="22"/>
        <v>200.83106700000002</v>
      </c>
      <c r="G90" s="249">
        <f t="shared" si="23"/>
        <v>120.85893299999999</v>
      </c>
      <c r="H90" s="591">
        <v>21.48</v>
      </c>
      <c r="I90" s="583">
        <f t="shared" si="20"/>
        <v>343.17</v>
      </c>
      <c r="J90" s="199">
        <v>0</v>
      </c>
      <c r="K90" s="199">
        <v>11.64</v>
      </c>
      <c r="L90" s="461">
        <f>C90+D90+I90+J90+K90</f>
        <v>1389.4900000000002</v>
      </c>
      <c r="M90" s="247">
        <v>63.34</v>
      </c>
      <c r="N90" s="433">
        <v>67.95</v>
      </c>
      <c r="O90" s="20">
        <v>560.51</v>
      </c>
      <c r="P90" s="461">
        <f t="shared" si="24"/>
        <v>691.8</v>
      </c>
      <c r="Q90" s="566">
        <f t="shared" si="28"/>
        <v>2081.29</v>
      </c>
      <c r="R90" s="17">
        <v>0</v>
      </c>
      <c r="S90" s="199"/>
      <c r="T90" s="246"/>
    </row>
    <row r="91" spans="1:20" ht="15.75" thickBot="1" x14ac:dyDescent="0.3">
      <c r="A91" s="243"/>
      <c r="B91" s="244"/>
      <c r="C91" s="255">
        <f>SUM(C88:C90)</f>
        <v>2536.8000000000002</v>
      </c>
      <c r="D91" s="267">
        <f>SUM(D88:D90)</f>
        <v>2190.25</v>
      </c>
      <c r="E91" s="243">
        <f>SUM(E88:E90)</f>
        <v>1922.3700000000001</v>
      </c>
      <c r="F91" s="250">
        <f t="shared" si="22"/>
        <v>1200.1355910000002</v>
      </c>
      <c r="G91" s="600">
        <f t="shared" si="23"/>
        <v>722.23440900000003</v>
      </c>
      <c r="H91" s="590">
        <f>SUM(H88:H90)</f>
        <v>96.14</v>
      </c>
      <c r="I91" s="253">
        <f t="shared" si="20"/>
        <v>2018.5100000000004</v>
      </c>
      <c r="J91" s="241">
        <f t="shared" ref="J91:O91" si="30">SUM(J88:J90)</f>
        <v>520.52</v>
      </c>
      <c r="K91" s="244">
        <f t="shared" si="30"/>
        <v>43.84</v>
      </c>
      <c r="L91" s="460">
        <f t="shared" si="30"/>
        <v>7309.92</v>
      </c>
      <c r="M91" s="245">
        <f t="shared" si="30"/>
        <v>173.65</v>
      </c>
      <c r="N91" s="253">
        <f t="shared" si="30"/>
        <v>203.85000000000002</v>
      </c>
      <c r="O91" s="244">
        <f t="shared" si="30"/>
        <v>1681.53</v>
      </c>
      <c r="P91" s="460">
        <f t="shared" si="24"/>
        <v>2059.0299999999997</v>
      </c>
      <c r="Q91" s="567">
        <f t="shared" si="28"/>
        <v>9368.9500000000007</v>
      </c>
      <c r="R91" s="603"/>
      <c r="S91" s="260"/>
      <c r="T91" s="267"/>
    </row>
    <row r="92" spans="1:20" x14ac:dyDescent="0.25">
      <c r="A92" s="17" t="s">
        <v>39</v>
      </c>
      <c r="B92" s="432">
        <v>23</v>
      </c>
      <c r="C92" s="433">
        <v>1282.4000000000001</v>
      </c>
      <c r="D92" s="242">
        <v>179.22</v>
      </c>
      <c r="E92" s="242">
        <v>245.42</v>
      </c>
      <c r="F92" s="251">
        <f t="shared" si="22"/>
        <v>153.21570600000001</v>
      </c>
      <c r="G92" s="251">
        <f t="shared" si="23"/>
        <v>92.20429399999999</v>
      </c>
      <c r="H92" s="587">
        <v>72.5</v>
      </c>
      <c r="I92" s="582">
        <f t="shared" si="20"/>
        <v>317.92</v>
      </c>
      <c r="J92" s="242">
        <v>520.52</v>
      </c>
      <c r="K92" s="242">
        <v>35.86</v>
      </c>
      <c r="L92" s="457">
        <f>C92+D92+I92+J92+K92</f>
        <v>2335.9200000000005</v>
      </c>
      <c r="M92" s="242">
        <v>109.36</v>
      </c>
      <c r="N92" s="433">
        <v>103.05</v>
      </c>
      <c r="O92" s="242">
        <v>850.05</v>
      </c>
      <c r="P92" s="457">
        <f t="shared" si="24"/>
        <v>1062.46</v>
      </c>
      <c r="Q92" s="568">
        <f t="shared" si="28"/>
        <v>3398.3800000000006</v>
      </c>
      <c r="R92" s="17">
        <v>3350</v>
      </c>
      <c r="S92" s="20">
        <v>199237</v>
      </c>
      <c r="T92" s="432">
        <v>23</v>
      </c>
    </row>
    <row r="93" spans="1:20" x14ac:dyDescent="0.25">
      <c r="A93" s="17" t="s">
        <v>82</v>
      </c>
      <c r="B93" s="434"/>
      <c r="C93" s="181">
        <v>1282.4000000000001</v>
      </c>
      <c r="D93" s="17">
        <v>290</v>
      </c>
      <c r="E93" s="17">
        <v>362.79</v>
      </c>
      <c r="F93" s="48">
        <f t="shared" si="22"/>
        <v>226.48979700000001</v>
      </c>
      <c r="G93" s="48">
        <f t="shared" si="23"/>
        <v>136.30020300000001</v>
      </c>
      <c r="H93" s="155">
        <v>40.72</v>
      </c>
      <c r="I93" s="581">
        <f t="shared" si="20"/>
        <v>403.51</v>
      </c>
      <c r="J93" s="17">
        <v>520.52</v>
      </c>
      <c r="K93" s="17">
        <v>12.96</v>
      </c>
      <c r="L93" s="456">
        <f>C93+D93+I93+J93+K93</f>
        <v>2509.3900000000003</v>
      </c>
      <c r="M93" s="17">
        <v>111.26</v>
      </c>
      <c r="N93" s="433">
        <v>103.05</v>
      </c>
      <c r="O93" s="20">
        <v>850.05</v>
      </c>
      <c r="P93" s="456">
        <f t="shared" si="24"/>
        <v>1064.3599999999999</v>
      </c>
      <c r="Q93" s="562">
        <f t="shared" si="28"/>
        <v>3573.75</v>
      </c>
      <c r="R93" s="17">
        <v>3400</v>
      </c>
      <c r="S93" s="17">
        <v>504234</v>
      </c>
      <c r="T93" s="434"/>
    </row>
    <row r="94" spans="1:20" ht="15.75" thickBot="1" x14ac:dyDescent="0.3">
      <c r="A94" s="199" t="s">
        <v>40</v>
      </c>
      <c r="B94" s="246"/>
      <c r="C94" s="172">
        <v>1282.4000000000001</v>
      </c>
      <c r="D94" s="199">
        <v>207.64</v>
      </c>
      <c r="E94" s="199">
        <v>260.44</v>
      </c>
      <c r="F94" s="249">
        <f t="shared" si="22"/>
        <v>162.592692</v>
      </c>
      <c r="G94" s="249">
        <f t="shared" si="23"/>
        <v>97.847307999999998</v>
      </c>
      <c r="H94" s="591">
        <v>32.58</v>
      </c>
      <c r="I94" s="583">
        <f t="shared" si="20"/>
        <v>293.02</v>
      </c>
      <c r="J94" s="199">
        <v>0</v>
      </c>
      <c r="K94" s="199">
        <v>17.649999999999999</v>
      </c>
      <c r="L94" s="461">
        <f>C94+D94+I94+J94+K94</f>
        <v>1800.71</v>
      </c>
      <c r="M94" s="199">
        <v>126.68</v>
      </c>
      <c r="N94" s="433">
        <v>103.05</v>
      </c>
      <c r="O94" s="20">
        <v>850.05</v>
      </c>
      <c r="P94" s="461">
        <f t="shared" si="24"/>
        <v>1079.78</v>
      </c>
      <c r="Q94" s="566">
        <f t="shared" si="28"/>
        <v>2880.49</v>
      </c>
      <c r="R94" s="17">
        <v>3600</v>
      </c>
      <c r="S94" s="199">
        <v>87055</v>
      </c>
      <c r="T94" s="246"/>
    </row>
    <row r="95" spans="1:20" ht="15.75" thickBot="1" x14ac:dyDescent="0.3">
      <c r="A95" s="243"/>
      <c r="B95" s="241"/>
      <c r="C95" s="253">
        <f>SUM(C92:C94)</f>
        <v>3847.2000000000003</v>
      </c>
      <c r="D95" s="244">
        <f>SUM(D92:D94)</f>
        <v>676.86</v>
      </c>
      <c r="E95" s="243">
        <f>SUM(E92:E94)</f>
        <v>868.65000000000009</v>
      </c>
      <c r="F95" s="250">
        <f t="shared" si="22"/>
        <v>542.29819500000008</v>
      </c>
      <c r="G95" s="600">
        <f t="shared" si="23"/>
        <v>326.35180500000001</v>
      </c>
      <c r="H95" s="590">
        <f>SUM(H92:H94)</f>
        <v>145.80000000000001</v>
      </c>
      <c r="I95" s="253">
        <f t="shared" si="20"/>
        <v>1014.45</v>
      </c>
      <c r="J95" s="241">
        <f t="shared" ref="J95:O95" si="31">SUM(J92:J94)</f>
        <v>1041.04</v>
      </c>
      <c r="K95" s="244">
        <f t="shared" si="31"/>
        <v>66.47</v>
      </c>
      <c r="L95" s="460">
        <f t="shared" si="31"/>
        <v>6646.0200000000013</v>
      </c>
      <c r="M95" s="245">
        <f t="shared" si="31"/>
        <v>347.3</v>
      </c>
      <c r="N95" s="253">
        <f t="shared" si="31"/>
        <v>309.14999999999998</v>
      </c>
      <c r="O95" s="244">
        <f t="shared" si="31"/>
        <v>2550.1499999999996</v>
      </c>
      <c r="P95" s="460">
        <f t="shared" si="24"/>
        <v>3206.5999999999995</v>
      </c>
      <c r="Q95" s="567">
        <f>SUM(Q92:Q94)</f>
        <v>9852.6200000000008</v>
      </c>
      <c r="R95" s="603"/>
      <c r="S95" s="260"/>
      <c r="T95" s="245"/>
    </row>
    <row r="96" spans="1:20" x14ac:dyDescent="0.25">
      <c r="A96" s="17" t="s">
        <v>39</v>
      </c>
      <c r="B96" s="432">
        <v>24</v>
      </c>
      <c r="C96" s="433">
        <v>1296.4000000000001</v>
      </c>
      <c r="D96" s="242">
        <v>348</v>
      </c>
      <c r="E96" s="242">
        <v>517.71</v>
      </c>
      <c r="F96" s="251">
        <f t="shared" si="22"/>
        <v>323.20635300000004</v>
      </c>
      <c r="G96" s="251">
        <f t="shared" si="23"/>
        <v>194.503647</v>
      </c>
      <c r="H96" s="587">
        <v>73.290000000000006</v>
      </c>
      <c r="I96" s="582">
        <f t="shared" si="20"/>
        <v>591</v>
      </c>
      <c r="J96" s="242">
        <v>520.52</v>
      </c>
      <c r="K96" s="242">
        <v>36.25</v>
      </c>
      <c r="L96" s="457">
        <f>C96+D96+I96+J96+K96</f>
        <v>2792.17</v>
      </c>
      <c r="M96" s="242">
        <v>109.36</v>
      </c>
      <c r="N96" s="433">
        <v>104.18</v>
      </c>
      <c r="O96" s="242">
        <v>859.33</v>
      </c>
      <c r="P96" s="457">
        <f t="shared" si="24"/>
        <v>1072.8700000000001</v>
      </c>
      <c r="Q96" s="568">
        <f>L96+P96</f>
        <v>3865.04</v>
      </c>
      <c r="R96" s="17">
        <v>20000</v>
      </c>
      <c r="S96" s="20">
        <v>285160</v>
      </c>
      <c r="T96" s="432">
        <v>24</v>
      </c>
    </row>
    <row r="97" spans="1:20" x14ac:dyDescent="0.25">
      <c r="A97" s="17" t="s">
        <v>82</v>
      </c>
      <c r="B97" s="434"/>
      <c r="C97" s="181">
        <v>1296.4000000000001</v>
      </c>
      <c r="D97" s="17">
        <v>406.17</v>
      </c>
      <c r="E97" s="17">
        <v>430.93</v>
      </c>
      <c r="F97" s="48">
        <f t="shared" si="22"/>
        <v>269.02959900000002</v>
      </c>
      <c r="G97" s="48">
        <f t="shared" si="23"/>
        <v>161.90040099999999</v>
      </c>
      <c r="H97" s="155">
        <v>41.16</v>
      </c>
      <c r="I97" s="581">
        <f t="shared" si="20"/>
        <v>472.09000000000003</v>
      </c>
      <c r="J97" s="17">
        <v>520.52</v>
      </c>
      <c r="K97" s="17">
        <v>13.1</v>
      </c>
      <c r="L97" s="456">
        <f>C97+D97+I97+J97+K97</f>
        <v>2708.28</v>
      </c>
      <c r="M97" s="17">
        <v>111.26</v>
      </c>
      <c r="N97" s="433">
        <v>104.18</v>
      </c>
      <c r="O97" s="20">
        <v>859.33</v>
      </c>
      <c r="P97" s="456">
        <f t="shared" si="24"/>
        <v>1074.77</v>
      </c>
      <c r="Q97" s="562">
        <f>L97+P97</f>
        <v>3783.05</v>
      </c>
      <c r="R97" s="17">
        <v>0</v>
      </c>
      <c r="S97" s="17"/>
      <c r="T97" s="434"/>
    </row>
    <row r="98" spans="1:20" ht="15.75" thickBot="1" x14ac:dyDescent="0.3">
      <c r="A98" s="199" t="s">
        <v>40</v>
      </c>
      <c r="B98" s="246"/>
      <c r="C98" s="258">
        <v>1296.4000000000001</v>
      </c>
      <c r="D98" s="199">
        <v>336.23</v>
      </c>
      <c r="E98" s="199">
        <v>766.53</v>
      </c>
      <c r="F98" s="249">
        <f t="shared" si="22"/>
        <v>478.54467899999997</v>
      </c>
      <c r="G98" s="249">
        <f t="shared" si="23"/>
        <v>287.985321</v>
      </c>
      <c r="H98" s="591">
        <v>32.94</v>
      </c>
      <c r="I98" s="583">
        <f t="shared" si="20"/>
        <v>799.47</v>
      </c>
      <c r="J98" s="199">
        <v>0</v>
      </c>
      <c r="K98" s="199">
        <v>17.84</v>
      </c>
      <c r="L98" s="461">
        <f>C98+D98+I98+J98+K98</f>
        <v>2449.9400000000005</v>
      </c>
      <c r="M98" s="199">
        <v>126.68</v>
      </c>
      <c r="N98" s="433">
        <v>104.18</v>
      </c>
      <c r="O98" s="20">
        <v>859.33</v>
      </c>
      <c r="P98" s="461">
        <f t="shared" si="24"/>
        <v>1090.19</v>
      </c>
      <c r="Q98" s="562">
        <f>L98+P98</f>
        <v>3540.1300000000006</v>
      </c>
      <c r="R98" s="17">
        <v>0</v>
      </c>
      <c r="S98" s="199"/>
      <c r="T98" s="246"/>
    </row>
    <row r="99" spans="1:20" ht="15.75" thickBot="1" x14ac:dyDescent="0.3">
      <c r="A99" s="243"/>
      <c r="B99" s="244"/>
      <c r="C99" s="255">
        <f>SUM(C96:C98)</f>
        <v>3889.2000000000003</v>
      </c>
      <c r="D99" s="267">
        <f>SUM(D96:D98)</f>
        <v>1090.4000000000001</v>
      </c>
      <c r="E99" s="243">
        <f>SUM(E96:E98)</f>
        <v>1715.17</v>
      </c>
      <c r="F99" s="250">
        <f t="shared" si="22"/>
        <v>1070.7806310000001</v>
      </c>
      <c r="G99" s="600">
        <f t="shared" si="23"/>
        <v>644.38936899999999</v>
      </c>
      <c r="H99" s="590">
        <f>SUM(H96:H98)</f>
        <v>147.38999999999999</v>
      </c>
      <c r="I99" s="253">
        <f t="shared" si="20"/>
        <v>1862.56</v>
      </c>
      <c r="J99" s="241">
        <f t="shared" ref="J99:O99" si="32">SUM(J96:J98)</f>
        <v>1041.04</v>
      </c>
      <c r="K99" s="244">
        <f t="shared" si="32"/>
        <v>67.19</v>
      </c>
      <c r="L99" s="460">
        <f t="shared" si="32"/>
        <v>7950.3900000000012</v>
      </c>
      <c r="M99" s="245">
        <f t="shared" si="32"/>
        <v>347.3</v>
      </c>
      <c r="N99" s="253">
        <f t="shared" si="32"/>
        <v>312.54000000000002</v>
      </c>
      <c r="O99" s="244">
        <f t="shared" si="32"/>
        <v>2577.9900000000002</v>
      </c>
      <c r="P99" s="460">
        <f t="shared" si="24"/>
        <v>3237.8300000000004</v>
      </c>
      <c r="Q99" s="563">
        <f>SUM(Q96:Q98)</f>
        <v>11188.220000000001</v>
      </c>
      <c r="R99" s="603"/>
      <c r="S99" s="260"/>
      <c r="T99" s="267"/>
    </row>
    <row r="100" spans="1:20" x14ac:dyDescent="0.25">
      <c r="A100" s="17" t="s">
        <v>39</v>
      </c>
      <c r="B100" s="432">
        <v>25</v>
      </c>
      <c r="C100" s="433">
        <v>854</v>
      </c>
      <c r="D100" s="242">
        <v>29.97</v>
      </c>
      <c r="E100" s="242">
        <v>310.51</v>
      </c>
      <c r="F100" s="251">
        <f t="shared" si="22"/>
        <v>193.851393</v>
      </c>
      <c r="G100" s="251">
        <f t="shared" si="23"/>
        <v>116.65860699999999</v>
      </c>
      <c r="H100" s="587">
        <v>48.28</v>
      </c>
      <c r="I100" s="582">
        <f t="shared" si="20"/>
        <v>358.78999999999996</v>
      </c>
      <c r="J100" s="242">
        <v>780.78</v>
      </c>
      <c r="K100" s="242">
        <v>23.88</v>
      </c>
      <c r="L100" s="457">
        <f>C100+D100+I100+J100+K100</f>
        <v>2047.42</v>
      </c>
      <c r="M100" s="242">
        <v>164.04</v>
      </c>
      <c r="N100" s="433">
        <v>68.63</v>
      </c>
      <c r="O100" s="242">
        <v>566.08000000000004</v>
      </c>
      <c r="P100" s="457">
        <f t="shared" si="24"/>
        <v>798.75</v>
      </c>
      <c r="Q100" s="561">
        <f>L100+P100</f>
        <v>2846.17</v>
      </c>
      <c r="R100" s="17">
        <v>2000</v>
      </c>
      <c r="S100" s="20">
        <v>29142</v>
      </c>
      <c r="T100" s="432">
        <v>25</v>
      </c>
    </row>
    <row r="101" spans="1:20" x14ac:dyDescent="0.25">
      <c r="A101" s="17" t="s">
        <v>82</v>
      </c>
      <c r="B101" s="434"/>
      <c r="C101" s="181">
        <v>854</v>
      </c>
      <c r="D101" s="17">
        <v>58</v>
      </c>
      <c r="E101" s="17">
        <v>355.68</v>
      </c>
      <c r="F101" s="48">
        <f t="shared" si="22"/>
        <v>222.05102400000001</v>
      </c>
      <c r="G101" s="48">
        <f t="shared" si="23"/>
        <v>133.62897599999999</v>
      </c>
      <c r="H101" s="155">
        <v>27.11</v>
      </c>
      <c r="I101" s="581">
        <f t="shared" si="20"/>
        <v>382.79</v>
      </c>
      <c r="J101" s="17">
        <v>520.52</v>
      </c>
      <c r="K101" s="17">
        <v>8.6300000000000008</v>
      </c>
      <c r="L101" s="457">
        <f>C101+D101+I101+J101+K101</f>
        <v>1823.94</v>
      </c>
      <c r="M101" s="17">
        <v>111.26</v>
      </c>
      <c r="N101" s="433">
        <v>68.63</v>
      </c>
      <c r="O101" s="20">
        <v>566.08000000000004</v>
      </c>
      <c r="P101" s="456">
        <f t="shared" si="24"/>
        <v>745.97</v>
      </c>
      <c r="Q101" s="562">
        <f>L101+P101</f>
        <v>2569.91</v>
      </c>
      <c r="R101" s="17">
        <v>7000</v>
      </c>
      <c r="S101" s="17" t="s">
        <v>197</v>
      </c>
      <c r="T101" s="434"/>
    </row>
    <row r="102" spans="1:20" ht="15.75" thickBot="1" x14ac:dyDescent="0.3">
      <c r="A102" s="199" t="s">
        <v>40</v>
      </c>
      <c r="B102" s="246"/>
      <c r="C102" s="172">
        <v>854</v>
      </c>
      <c r="D102" s="199">
        <v>75.86</v>
      </c>
      <c r="E102" s="199">
        <v>434.29</v>
      </c>
      <c r="F102" s="249">
        <f t="shared" si="22"/>
        <v>271.12724700000001</v>
      </c>
      <c r="G102" s="249">
        <f t="shared" si="23"/>
        <v>163.16275300000001</v>
      </c>
      <c r="H102" s="591">
        <v>21.7</v>
      </c>
      <c r="I102" s="583">
        <f t="shared" si="20"/>
        <v>455.99</v>
      </c>
      <c r="J102" s="199">
        <v>0</v>
      </c>
      <c r="K102" s="199">
        <v>16.78</v>
      </c>
      <c r="L102" s="457">
        <f>C102+D102+I102+J102+K102</f>
        <v>1402.6299999999999</v>
      </c>
      <c r="M102" s="199">
        <v>126.68</v>
      </c>
      <c r="N102" s="433">
        <v>68.63</v>
      </c>
      <c r="O102" s="20">
        <v>566.08000000000004</v>
      </c>
      <c r="P102" s="461">
        <f t="shared" si="24"/>
        <v>761.3900000000001</v>
      </c>
      <c r="Q102" s="566">
        <f>L102+P102</f>
        <v>2164.02</v>
      </c>
      <c r="R102" s="17">
        <v>0</v>
      </c>
      <c r="S102" s="199"/>
      <c r="T102" s="246"/>
    </row>
    <row r="103" spans="1:20" ht="15.75" thickBot="1" x14ac:dyDescent="0.3">
      <c r="A103" s="243"/>
      <c r="B103" s="241"/>
      <c r="C103" s="253">
        <f>SUM(C100:C102)</f>
        <v>2562</v>
      </c>
      <c r="D103" s="244">
        <f>SUM(D100:D102)</f>
        <v>163.82999999999998</v>
      </c>
      <c r="E103" s="243">
        <f>SUM(E100:E102)</f>
        <v>1100.48</v>
      </c>
      <c r="F103" s="250">
        <f t="shared" si="22"/>
        <v>687.02966400000003</v>
      </c>
      <c r="G103" s="600">
        <f t="shared" si="23"/>
        <v>413.45033599999999</v>
      </c>
      <c r="H103" s="593">
        <f>SUM(H100:H102)</f>
        <v>97.09</v>
      </c>
      <c r="I103" s="254">
        <f t="shared" si="20"/>
        <v>1197.57</v>
      </c>
      <c r="J103" s="180">
        <f t="shared" ref="J103:O103" si="33">SUM(J100:J102)</f>
        <v>1301.3</v>
      </c>
      <c r="K103" s="267">
        <f t="shared" si="33"/>
        <v>49.29</v>
      </c>
      <c r="L103" s="460">
        <f t="shared" si="33"/>
        <v>5273.99</v>
      </c>
      <c r="M103" s="245">
        <f t="shared" si="33"/>
        <v>401.98</v>
      </c>
      <c r="N103" s="253">
        <f t="shared" si="33"/>
        <v>205.89</v>
      </c>
      <c r="O103" s="244">
        <f t="shared" si="33"/>
        <v>1698.2400000000002</v>
      </c>
      <c r="P103" s="460">
        <f t="shared" si="24"/>
        <v>2306.11</v>
      </c>
      <c r="Q103" s="567">
        <f>SUM(Q100:Q102)</f>
        <v>7580.1</v>
      </c>
      <c r="R103" s="603"/>
      <c r="S103" s="260"/>
      <c r="T103" s="245"/>
    </row>
    <row r="104" spans="1:20" x14ac:dyDescent="0.25">
      <c r="A104" s="17" t="s">
        <v>39</v>
      </c>
      <c r="B104" s="432">
        <v>26</v>
      </c>
      <c r="C104" s="433">
        <v>1262.8</v>
      </c>
      <c r="D104" s="242">
        <v>116.7</v>
      </c>
      <c r="E104" s="242">
        <v>243.88</v>
      </c>
      <c r="F104" s="251">
        <f t="shared" si="22"/>
        <v>152.25428399999998</v>
      </c>
      <c r="G104" s="251">
        <f t="shared" si="23"/>
        <v>91.625715999999997</v>
      </c>
      <c r="H104" s="587">
        <v>71.39</v>
      </c>
      <c r="I104" s="582">
        <f t="shared" si="20"/>
        <v>315.27</v>
      </c>
      <c r="J104" s="612">
        <v>0</v>
      </c>
      <c r="K104" s="450">
        <v>35.31</v>
      </c>
      <c r="L104" s="465">
        <f>C104+D104+I104+J104+K104</f>
        <v>1730.08</v>
      </c>
      <c r="M104" s="242">
        <v>164.04</v>
      </c>
      <c r="N104" s="433">
        <v>101.48</v>
      </c>
      <c r="O104" s="242">
        <v>837.06</v>
      </c>
      <c r="P104" s="457">
        <f t="shared" ref="P104:P120" si="34">SUM(M104:O104)</f>
        <v>1102.58</v>
      </c>
      <c r="Q104" s="568">
        <f>L104+P104</f>
        <v>2832.66</v>
      </c>
      <c r="R104" s="17">
        <v>3000</v>
      </c>
      <c r="S104" s="20">
        <v>695417</v>
      </c>
      <c r="T104" s="432">
        <v>26</v>
      </c>
    </row>
    <row r="105" spans="1:20" x14ac:dyDescent="0.25">
      <c r="A105" s="17" t="s">
        <v>82</v>
      </c>
      <c r="B105" s="434"/>
      <c r="C105" s="181">
        <v>1262.8</v>
      </c>
      <c r="D105" s="17">
        <v>111.94</v>
      </c>
      <c r="E105" s="17">
        <v>267.67</v>
      </c>
      <c r="F105" s="48">
        <f t="shared" si="22"/>
        <v>167.106381</v>
      </c>
      <c r="G105" s="48">
        <f t="shared" si="23"/>
        <v>100.563619</v>
      </c>
      <c r="H105" s="155">
        <v>40.090000000000003</v>
      </c>
      <c r="I105" s="581">
        <f t="shared" si="20"/>
        <v>307.76</v>
      </c>
      <c r="J105" s="156">
        <v>0</v>
      </c>
      <c r="K105" s="174">
        <v>12.76</v>
      </c>
      <c r="L105" s="465">
        <f>C105+D105+I105+J105+K105</f>
        <v>1695.26</v>
      </c>
      <c r="M105" s="17">
        <v>166.89</v>
      </c>
      <c r="N105" s="433">
        <v>101.48</v>
      </c>
      <c r="O105" s="20">
        <v>837.06</v>
      </c>
      <c r="P105" s="456">
        <f t="shared" si="34"/>
        <v>1105.4299999999998</v>
      </c>
      <c r="Q105" s="568">
        <f t="shared" ref="Q105:Q107" si="35">L105+P105</f>
        <v>2800.6899999999996</v>
      </c>
      <c r="R105" s="17">
        <v>3000</v>
      </c>
      <c r="S105" s="17">
        <v>240757</v>
      </c>
      <c r="T105" s="434"/>
    </row>
    <row r="106" spans="1:20" ht="15.75" thickBot="1" x14ac:dyDescent="0.3">
      <c r="A106" s="199" t="s">
        <v>40</v>
      </c>
      <c r="B106" s="246"/>
      <c r="C106" s="181">
        <v>1262.8</v>
      </c>
      <c r="D106" s="199">
        <v>232.41</v>
      </c>
      <c r="E106" s="199">
        <v>389.35</v>
      </c>
      <c r="F106" s="249">
        <f t="shared" si="22"/>
        <v>243.07120500000002</v>
      </c>
      <c r="G106" s="249">
        <f t="shared" si="23"/>
        <v>146.278795</v>
      </c>
      <c r="H106" s="591">
        <v>32.08</v>
      </c>
      <c r="I106" s="583">
        <f t="shared" si="20"/>
        <v>421.43</v>
      </c>
      <c r="J106" s="614">
        <v>0</v>
      </c>
      <c r="K106" s="266">
        <v>17.38</v>
      </c>
      <c r="L106" s="466">
        <f>C106+D106+I106+J106+K106</f>
        <v>1934.0200000000002</v>
      </c>
      <c r="M106" s="239">
        <v>190.02</v>
      </c>
      <c r="N106" s="433">
        <v>101.48</v>
      </c>
      <c r="O106" s="20">
        <v>837.06</v>
      </c>
      <c r="P106" s="461">
        <f t="shared" si="34"/>
        <v>1128.56</v>
      </c>
      <c r="Q106" s="569">
        <f t="shared" si="35"/>
        <v>3062.58</v>
      </c>
      <c r="R106" s="17">
        <v>3000</v>
      </c>
      <c r="S106" s="247">
        <v>64246</v>
      </c>
      <c r="T106" s="246"/>
    </row>
    <row r="107" spans="1:20" ht="15.75" thickBot="1" x14ac:dyDescent="0.3">
      <c r="A107" s="243"/>
      <c r="B107" s="241"/>
      <c r="C107" s="253">
        <f>SUM(C104:C106)</f>
        <v>3788.3999999999996</v>
      </c>
      <c r="D107" s="241">
        <f>SUM(D104:D106)</f>
        <v>461.04999999999995</v>
      </c>
      <c r="E107" s="244">
        <f>SUM(E104:E106)</f>
        <v>900.90000000000009</v>
      </c>
      <c r="F107" s="268">
        <f t="shared" si="22"/>
        <v>562.43187000000012</v>
      </c>
      <c r="G107" s="250">
        <f t="shared" si="23"/>
        <v>338.46813000000003</v>
      </c>
      <c r="H107" s="597">
        <f>SUM(H104:H106)</f>
        <v>143.56</v>
      </c>
      <c r="I107" s="275">
        <f t="shared" si="20"/>
        <v>1044.46</v>
      </c>
      <c r="J107" s="256">
        <f>SUM(J104:J106)</f>
        <v>0</v>
      </c>
      <c r="K107" s="259">
        <f>SUM(K104:K106)</f>
        <v>65.45</v>
      </c>
      <c r="L107" s="460">
        <f>C107+D107+I107+J107+K107</f>
        <v>5359.36</v>
      </c>
      <c r="M107" s="245">
        <f>SUM(M104:M106)</f>
        <v>520.94999999999993</v>
      </c>
      <c r="N107" s="253">
        <f>SUM(N104:N106)</f>
        <v>304.44</v>
      </c>
      <c r="O107" s="244">
        <f>SUM(O104:O106)</f>
        <v>2511.1799999999998</v>
      </c>
      <c r="P107" s="460">
        <f t="shared" si="34"/>
        <v>3336.5699999999997</v>
      </c>
      <c r="Q107" s="567">
        <f t="shared" si="35"/>
        <v>8695.93</v>
      </c>
      <c r="R107" s="603"/>
      <c r="S107" s="260"/>
      <c r="T107" s="245"/>
    </row>
    <row r="108" spans="1:20" x14ac:dyDescent="0.25">
      <c r="A108" s="17" t="s">
        <v>39</v>
      </c>
      <c r="B108" s="432">
        <v>27</v>
      </c>
      <c r="C108" s="433">
        <v>1276.8</v>
      </c>
      <c r="D108" s="242">
        <v>54.06</v>
      </c>
      <c r="E108" s="242">
        <v>75.44</v>
      </c>
      <c r="F108" s="251">
        <f t="shared" si="22"/>
        <v>47.097192</v>
      </c>
      <c r="G108" s="251">
        <f t="shared" si="23"/>
        <v>28.342807999999998</v>
      </c>
      <c r="H108" s="587">
        <v>72.180000000000007</v>
      </c>
      <c r="I108" s="582">
        <f t="shared" si="20"/>
        <v>147.62</v>
      </c>
      <c r="J108" s="242">
        <v>260.26</v>
      </c>
      <c r="K108" s="242">
        <v>35.700000000000003</v>
      </c>
      <c r="L108" s="457">
        <f>K108+J108+I108+D108+C108</f>
        <v>1774.44</v>
      </c>
      <c r="M108" s="242">
        <v>54.68</v>
      </c>
      <c r="N108" s="433">
        <v>102.6</v>
      </c>
      <c r="O108" s="242">
        <v>846.34</v>
      </c>
      <c r="P108" s="457">
        <f t="shared" si="34"/>
        <v>1003.62</v>
      </c>
      <c r="Q108" s="568">
        <f>L108+P108</f>
        <v>2778.06</v>
      </c>
      <c r="R108" s="17">
        <v>2800</v>
      </c>
      <c r="S108" s="20">
        <v>215388</v>
      </c>
      <c r="T108" s="432">
        <v>27</v>
      </c>
    </row>
    <row r="109" spans="1:20" x14ac:dyDescent="0.25">
      <c r="A109" s="17" t="s">
        <v>82</v>
      </c>
      <c r="B109" s="434"/>
      <c r="C109" s="181">
        <v>1276.8</v>
      </c>
      <c r="D109" s="17">
        <v>75.63</v>
      </c>
      <c r="E109" s="17">
        <v>116.78</v>
      </c>
      <c r="F109" s="48">
        <f t="shared" si="22"/>
        <v>72.905754000000002</v>
      </c>
      <c r="G109" s="48">
        <f t="shared" si="23"/>
        <v>43.874245999999999</v>
      </c>
      <c r="H109" s="588">
        <v>40.54</v>
      </c>
      <c r="I109" s="582">
        <f t="shared" si="20"/>
        <v>157.32</v>
      </c>
      <c r="J109" s="20">
        <v>260.26</v>
      </c>
      <c r="K109" s="17">
        <v>12.9</v>
      </c>
      <c r="L109" s="457">
        <f>K109+J109+I109+D109+C109</f>
        <v>1782.9099999999999</v>
      </c>
      <c r="M109" s="17">
        <v>55.63</v>
      </c>
      <c r="N109" s="433">
        <v>102.6</v>
      </c>
      <c r="O109" s="20">
        <v>846.34</v>
      </c>
      <c r="P109" s="457">
        <f t="shared" si="34"/>
        <v>1004.57</v>
      </c>
      <c r="Q109" s="568">
        <f t="shared" ref="Q109:Q115" si="36">L109+P109</f>
        <v>2787.48</v>
      </c>
      <c r="R109" s="17">
        <v>2800</v>
      </c>
      <c r="S109" s="17">
        <v>162441</v>
      </c>
      <c r="T109" s="434"/>
    </row>
    <row r="110" spans="1:20" ht="15.75" thickBot="1" x14ac:dyDescent="0.3">
      <c r="A110" s="199" t="s">
        <v>40</v>
      </c>
      <c r="B110" s="246"/>
      <c r="C110" s="172">
        <v>1276.8</v>
      </c>
      <c r="D110" s="199">
        <v>28.07</v>
      </c>
      <c r="E110" s="199">
        <v>37.03</v>
      </c>
      <c r="F110" s="249">
        <f t="shared" si="22"/>
        <v>23.117829</v>
      </c>
      <c r="G110" s="249">
        <f t="shared" si="23"/>
        <v>13.912170999999999</v>
      </c>
      <c r="H110" s="592">
        <v>32.44</v>
      </c>
      <c r="I110" s="535">
        <f t="shared" si="20"/>
        <v>69.47</v>
      </c>
      <c r="J110" s="20">
        <v>0</v>
      </c>
      <c r="K110" s="199">
        <v>17.57</v>
      </c>
      <c r="L110" s="459">
        <f>K110+J110+I110+D110+C110</f>
        <v>1391.9099999999999</v>
      </c>
      <c r="M110" s="199">
        <v>63.34</v>
      </c>
      <c r="N110" s="433">
        <v>102.6</v>
      </c>
      <c r="O110" s="20">
        <v>846.34</v>
      </c>
      <c r="P110" s="459">
        <f t="shared" si="34"/>
        <v>1012.28</v>
      </c>
      <c r="Q110" s="569">
        <f t="shared" si="36"/>
        <v>2404.1899999999996</v>
      </c>
      <c r="R110" s="17">
        <v>2800</v>
      </c>
      <c r="S110" s="199">
        <v>4931</v>
      </c>
      <c r="T110" s="246"/>
    </row>
    <row r="111" spans="1:20" ht="15.75" thickBot="1" x14ac:dyDescent="0.3">
      <c r="A111" s="243"/>
      <c r="B111" s="241"/>
      <c r="C111" s="253">
        <f>SUM(C108:C110)</f>
        <v>3830.3999999999996</v>
      </c>
      <c r="D111" s="244">
        <f>SUM(D108:D110)</f>
        <v>157.76</v>
      </c>
      <c r="E111" s="243">
        <f>SUM(E108:E110)</f>
        <v>229.25</v>
      </c>
      <c r="F111" s="250">
        <f t="shared" si="22"/>
        <v>143.12077500000001</v>
      </c>
      <c r="G111" s="600">
        <f t="shared" si="23"/>
        <v>86.129224999999991</v>
      </c>
      <c r="H111" s="590">
        <f>SUM(H108:H110)</f>
        <v>145.16</v>
      </c>
      <c r="I111" s="253">
        <f t="shared" si="20"/>
        <v>374.40999999999997</v>
      </c>
      <c r="J111" s="241">
        <f>SUM(J108:J110)</f>
        <v>520.52</v>
      </c>
      <c r="K111" s="244">
        <f>SUM(K108:K110)</f>
        <v>66.17</v>
      </c>
      <c r="L111" s="460">
        <f>K111+J111+I111+D111+C111</f>
        <v>4949.2599999999993</v>
      </c>
      <c r="M111" s="245">
        <f>SUM(M108:M110)</f>
        <v>173.65</v>
      </c>
      <c r="N111" s="253">
        <f>SUM(N108:N110)</f>
        <v>307.79999999999995</v>
      </c>
      <c r="O111" s="244">
        <f>SUM(O108:O110)</f>
        <v>2539.02</v>
      </c>
      <c r="P111" s="460">
        <f t="shared" si="34"/>
        <v>3020.47</v>
      </c>
      <c r="Q111" s="567">
        <f t="shared" si="36"/>
        <v>7969.73</v>
      </c>
      <c r="R111" s="603"/>
      <c r="S111" s="260"/>
      <c r="T111" s="245"/>
    </row>
    <row r="112" spans="1:20" x14ac:dyDescent="0.25">
      <c r="A112" s="17" t="s">
        <v>39</v>
      </c>
      <c r="B112" s="432">
        <v>28</v>
      </c>
      <c r="C112" s="433">
        <v>845.6</v>
      </c>
      <c r="D112" s="242">
        <v>361.17</v>
      </c>
      <c r="E112" s="242">
        <v>628.84</v>
      </c>
      <c r="F112" s="251">
        <f t="shared" si="22"/>
        <v>392.58481200000006</v>
      </c>
      <c r="G112" s="251">
        <f t="shared" si="23"/>
        <v>236.255188</v>
      </c>
      <c r="H112" s="587">
        <v>47.81</v>
      </c>
      <c r="I112" s="582">
        <f t="shared" si="20"/>
        <v>676.65000000000009</v>
      </c>
      <c r="J112" s="242">
        <v>780.78</v>
      </c>
      <c r="K112" s="242">
        <v>23.65</v>
      </c>
      <c r="L112" s="457">
        <f t="shared" ref="L112:L142" si="37">C112+D112+I112+J112+K112</f>
        <v>2687.85</v>
      </c>
      <c r="M112" s="242">
        <v>164.04</v>
      </c>
      <c r="N112" s="433">
        <v>67.95</v>
      </c>
      <c r="O112" s="242">
        <v>560.51</v>
      </c>
      <c r="P112" s="457">
        <f t="shared" si="34"/>
        <v>792.5</v>
      </c>
      <c r="Q112" s="568">
        <f t="shared" si="36"/>
        <v>3480.35</v>
      </c>
      <c r="R112" s="17">
        <v>0</v>
      </c>
      <c r="S112" s="20"/>
      <c r="T112" s="432">
        <v>28</v>
      </c>
    </row>
    <row r="113" spans="1:20" x14ac:dyDescent="0.25">
      <c r="A113" s="17" t="s">
        <v>82</v>
      </c>
      <c r="B113" s="434"/>
      <c r="C113" s="181">
        <v>845.6</v>
      </c>
      <c r="D113" s="17">
        <v>316.62</v>
      </c>
      <c r="E113" s="17">
        <v>565.37</v>
      </c>
      <c r="F113" s="48">
        <f t="shared" si="22"/>
        <v>352.96049100000005</v>
      </c>
      <c r="G113" s="48">
        <f t="shared" si="23"/>
        <v>212.40950899999999</v>
      </c>
      <c r="H113" s="588">
        <v>26.85</v>
      </c>
      <c r="I113" s="582">
        <f t="shared" si="20"/>
        <v>592.22</v>
      </c>
      <c r="J113" s="20">
        <v>780.78</v>
      </c>
      <c r="K113" s="248">
        <v>8.5500000000000007</v>
      </c>
      <c r="L113" s="457">
        <f t="shared" si="37"/>
        <v>2543.7700000000004</v>
      </c>
      <c r="M113" s="17">
        <v>166.89</v>
      </c>
      <c r="N113" s="433">
        <v>67.95</v>
      </c>
      <c r="O113" s="20">
        <v>560.51</v>
      </c>
      <c r="P113" s="456">
        <f t="shared" si="34"/>
        <v>795.34999999999991</v>
      </c>
      <c r="Q113" s="562">
        <f t="shared" si="36"/>
        <v>3339.1200000000003</v>
      </c>
      <c r="R113" s="17">
        <v>9708</v>
      </c>
      <c r="S113" s="17">
        <v>288259</v>
      </c>
      <c r="T113" s="434"/>
    </row>
    <row r="114" spans="1:20" ht="15.75" thickBot="1" x14ac:dyDescent="0.3">
      <c r="A114" s="199" t="s">
        <v>40</v>
      </c>
      <c r="B114" s="246"/>
      <c r="C114" s="172">
        <v>845.6</v>
      </c>
      <c r="D114" s="199">
        <v>348</v>
      </c>
      <c r="E114" s="199">
        <v>553.28</v>
      </c>
      <c r="F114" s="249">
        <f t="shared" si="22"/>
        <v>345.41270399999996</v>
      </c>
      <c r="G114" s="249">
        <f t="shared" si="23"/>
        <v>207.86729599999998</v>
      </c>
      <c r="H114" s="592">
        <v>21.48</v>
      </c>
      <c r="I114" s="535">
        <f t="shared" si="20"/>
        <v>574.76</v>
      </c>
      <c r="J114" s="20">
        <v>0</v>
      </c>
      <c r="K114" s="247">
        <v>11.64</v>
      </c>
      <c r="L114" s="457">
        <f t="shared" si="37"/>
        <v>1780</v>
      </c>
      <c r="M114" s="199">
        <v>190.02</v>
      </c>
      <c r="N114" s="433">
        <v>67.95</v>
      </c>
      <c r="O114" s="20">
        <v>560.51</v>
      </c>
      <c r="P114" s="461">
        <f t="shared" si="34"/>
        <v>818.48</v>
      </c>
      <c r="Q114" s="566">
        <f t="shared" si="36"/>
        <v>2598.48</v>
      </c>
      <c r="R114" s="17">
        <v>0</v>
      </c>
      <c r="S114" s="199"/>
      <c r="T114" s="246"/>
    </row>
    <row r="115" spans="1:20" ht="15.75" thickBot="1" x14ac:dyDescent="0.3">
      <c r="A115" s="228"/>
      <c r="B115" s="241"/>
      <c r="C115" s="253">
        <f>SUM(C112:C114)</f>
        <v>2536.8000000000002</v>
      </c>
      <c r="D115" s="244">
        <f>SUM(D112:D114)</f>
        <v>1025.79</v>
      </c>
      <c r="E115" s="437">
        <f>SUM(E112:E114)</f>
        <v>1747.49</v>
      </c>
      <c r="F115" s="268">
        <f t="shared" si="22"/>
        <v>1090.9580070000002</v>
      </c>
      <c r="G115" s="600">
        <f t="shared" si="23"/>
        <v>656.53199299999994</v>
      </c>
      <c r="H115" s="597">
        <f>SUM(H112:H114)</f>
        <v>96.14</v>
      </c>
      <c r="I115" s="257">
        <f t="shared" si="20"/>
        <v>1843.6300000000003</v>
      </c>
      <c r="J115" s="241">
        <f>SUM(J112:J114)</f>
        <v>1561.56</v>
      </c>
      <c r="K115" s="244">
        <f>SUM(K112:K114)</f>
        <v>43.84</v>
      </c>
      <c r="L115" s="462">
        <f t="shared" si="37"/>
        <v>7011.6200000000008</v>
      </c>
      <c r="M115" s="245">
        <f>SUM(M112:M114)</f>
        <v>520.94999999999993</v>
      </c>
      <c r="N115" s="253">
        <f>SUM(N112:N114)</f>
        <v>203.85000000000002</v>
      </c>
      <c r="O115" s="244">
        <f>SUM(O112:O114)</f>
        <v>1681.53</v>
      </c>
      <c r="P115" s="460">
        <f t="shared" si="34"/>
        <v>2406.33</v>
      </c>
      <c r="Q115" s="567">
        <f t="shared" si="36"/>
        <v>9417.9500000000007</v>
      </c>
      <c r="R115" s="603"/>
      <c r="S115" s="260"/>
      <c r="T115" s="245"/>
    </row>
    <row r="116" spans="1:20" ht="15.75" thickBot="1" x14ac:dyDescent="0.3">
      <c r="A116" s="17" t="s">
        <v>39</v>
      </c>
      <c r="B116" s="432">
        <v>29</v>
      </c>
      <c r="C116" s="433">
        <v>1271.2</v>
      </c>
      <c r="D116" s="242">
        <v>378.16</v>
      </c>
      <c r="E116" s="242">
        <v>643.38</v>
      </c>
      <c r="F116" s="251">
        <f t="shared" si="22"/>
        <v>401.66213400000004</v>
      </c>
      <c r="G116" s="251">
        <f t="shared" si="23"/>
        <v>241.71786599999999</v>
      </c>
      <c r="H116" s="587">
        <v>71.87</v>
      </c>
      <c r="I116" s="582">
        <f t="shared" si="20"/>
        <v>715.25</v>
      </c>
      <c r="J116" s="242">
        <v>260.26</v>
      </c>
      <c r="K116" s="242">
        <v>35.549999999999997</v>
      </c>
      <c r="L116" s="463">
        <f t="shared" si="37"/>
        <v>2660.42</v>
      </c>
      <c r="M116" s="242">
        <v>54.68</v>
      </c>
      <c r="N116" s="433">
        <v>102.15</v>
      </c>
      <c r="O116" s="242">
        <v>842.62</v>
      </c>
      <c r="P116" s="457">
        <f t="shared" si="34"/>
        <v>999.45</v>
      </c>
      <c r="Q116" s="568">
        <f>L116+P116</f>
        <v>3659.87</v>
      </c>
      <c r="R116" s="17">
        <v>6000</v>
      </c>
      <c r="S116" s="20">
        <v>187813</v>
      </c>
      <c r="T116" s="432">
        <v>29</v>
      </c>
    </row>
    <row r="117" spans="1:20" ht="15.75" thickBot="1" x14ac:dyDescent="0.3">
      <c r="A117" s="17" t="s">
        <v>82</v>
      </c>
      <c r="B117" s="434"/>
      <c r="C117" s="181">
        <v>1271.2</v>
      </c>
      <c r="D117" s="17">
        <v>189.08</v>
      </c>
      <c r="E117" s="17">
        <v>321.69</v>
      </c>
      <c r="F117" s="48">
        <f t="shared" si="22"/>
        <v>200.83106700000002</v>
      </c>
      <c r="G117" s="48">
        <f t="shared" si="23"/>
        <v>120.85893299999999</v>
      </c>
      <c r="H117" s="155">
        <v>40.36</v>
      </c>
      <c r="I117" s="581">
        <f t="shared" si="20"/>
        <v>362.05</v>
      </c>
      <c r="J117" s="17">
        <v>260.26</v>
      </c>
      <c r="K117" s="17">
        <v>12.85</v>
      </c>
      <c r="L117" s="463">
        <f t="shared" si="37"/>
        <v>2095.44</v>
      </c>
      <c r="M117" s="17">
        <v>55.63</v>
      </c>
      <c r="N117" s="433">
        <v>102.15</v>
      </c>
      <c r="O117" s="20">
        <v>842.62</v>
      </c>
      <c r="P117" s="456">
        <f t="shared" si="34"/>
        <v>1000.4</v>
      </c>
      <c r="Q117" s="568">
        <f t="shared" ref="Q117:Q123" si="38">L117+P117</f>
        <v>3095.84</v>
      </c>
      <c r="R117" s="17">
        <v>6000</v>
      </c>
      <c r="S117" s="17">
        <v>481160</v>
      </c>
      <c r="T117" s="434"/>
    </row>
    <row r="118" spans="1:20" ht="15.75" thickBot="1" x14ac:dyDescent="0.3">
      <c r="A118" s="199" t="s">
        <v>40</v>
      </c>
      <c r="B118" s="246"/>
      <c r="C118" s="181">
        <v>1271.2</v>
      </c>
      <c r="D118" s="199">
        <v>189.08</v>
      </c>
      <c r="E118" s="199">
        <v>321.69</v>
      </c>
      <c r="F118" s="249">
        <f t="shared" si="22"/>
        <v>200.83106700000002</v>
      </c>
      <c r="G118" s="249">
        <f t="shared" si="23"/>
        <v>120.85893299999999</v>
      </c>
      <c r="H118" s="591">
        <v>32.299999999999997</v>
      </c>
      <c r="I118" s="583">
        <f t="shared" si="20"/>
        <v>353.99</v>
      </c>
      <c r="J118" s="199">
        <v>0</v>
      </c>
      <c r="K118" s="199">
        <v>24.97</v>
      </c>
      <c r="L118" s="463">
        <f t="shared" si="37"/>
        <v>1839.24</v>
      </c>
      <c r="M118" s="199">
        <v>63.34</v>
      </c>
      <c r="N118" s="433">
        <v>102.15</v>
      </c>
      <c r="O118" s="20">
        <v>842.62</v>
      </c>
      <c r="P118" s="461">
        <f t="shared" si="34"/>
        <v>1008.11</v>
      </c>
      <c r="Q118" s="569">
        <f t="shared" si="38"/>
        <v>2847.35</v>
      </c>
      <c r="R118" s="17">
        <v>12000</v>
      </c>
      <c r="S118" s="199">
        <v>960189</v>
      </c>
      <c r="T118" s="246"/>
    </row>
    <row r="119" spans="1:20" ht="15.75" thickBot="1" x14ac:dyDescent="0.3">
      <c r="A119" s="243"/>
      <c r="B119" s="241"/>
      <c r="C119" s="253">
        <f>SUM(C116:C118)</f>
        <v>3813.6000000000004</v>
      </c>
      <c r="D119" s="244">
        <f>SUM(D116:D118)</f>
        <v>756.32</v>
      </c>
      <c r="E119" s="243">
        <f>SUM(E116:E118)</f>
        <v>1286.76</v>
      </c>
      <c r="F119" s="250">
        <f t="shared" si="22"/>
        <v>803.32426800000007</v>
      </c>
      <c r="G119" s="600">
        <f t="shared" si="23"/>
        <v>483.43573199999997</v>
      </c>
      <c r="H119" s="590">
        <f>SUM(H116:H118)</f>
        <v>144.53</v>
      </c>
      <c r="I119" s="253">
        <f t="shared" si="20"/>
        <v>1431.29</v>
      </c>
      <c r="J119" s="241">
        <f>SUM(J116:J118)</f>
        <v>520.52</v>
      </c>
      <c r="K119" s="244">
        <f>SUM(K116:K118)</f>
        <v>73.37</v>
      </c>
      <c r="L119" s="460">
        <f t="shared" si="37"/>
        <v>6595.0999999999995</v>
      </c>
      <c r="M119" s="245">
        <f>SUM(M116:M118)</f>
        <v>173.65</v>
      </c>
      <c r="N119" s="253">
        <f>SUM(N116:N118)</f>
        <v>306.45000000000005</v>
      </c>
      <c r="O119" s="244">
        <f>SUM(O116:O118)</f>
        <v>2527.86</v>
      </c>
      <c r="P119" s="471">
        <f>SUM(P116:P118)</f>
        <v>3007.96</v>
      </c>
      <c r="Q119" s="567">
        <f t="shared" si="38"/>
        <v>9603.06</v>
      </c>
      <c r="R119" s="603"/>
      <c r="S119" s="260"/>
      <c r="T119" s="245"/>
    </row>
    <row r="120" spans="1:20" x14ac:dyDescent="0.25">
      <c r="A120" s="17" t="s">
        <v>39</v>
      </c>
      <c r="B120" s="432">
        <v>30</v>
      </c>
      <c r="C120" s="433">
        <v>1288</v>
      </c>
      <c r="D120" s="242">
        <v>83.69</v>
      </c>
      <c r="E120" s="242">
        <v>157.29</v>
      </c>
      <c r="F120" s="251">
        <f t="shared" si="22"/>
        <v>98.196146999999996</v>
      </c>
      <c r="G120" s="251">
        <f t="shared" si="23"/>
        <v>59.093852999999996</v>
      </c>
      <c r="H120" s="587">
        <v>72.819999999999993</v>
      </c>
      <c r="I120" s="582">
        <f t="shared" si="20"/>
        <v>230.10999999999999</v>
      </c>
      <c r="J120" s="612">
        <v>0</v>
      </c>
      <c r="K120" s="242">
        <v>36.020000000000003</v>
      </c>
      <c r="L120" s="457">
        <f t="shared" si="37"/>
        <v>1637.82</v>
      </c>
      <c r="M120" s="242">
        <v>109.36</v>
      </c>
      <c r="N120" s="433">
        <v>103.5</v>
      </c>
      <c r="O120" s="242">
        <v>853.76</v>
      </c>
      <c r="P120" s="457">
        <f t="shared" si="34"/>
        <v>1066.6199999999999</v>
      </c>
      <c r="Q120" s="568">
        <f t="shared" si="38"/>
        <v>2704.4399999999996</v>
      </c>
      <c r="R120" s="17">
        <v>2500</v>
      </c>
      <c r="S120" s="20">
        <v>475344</v>
      </c>
      <c r="T120" s="432">
        <v>30</v>
      </c>
    </row>
    <row r="121" spans="1:20" x14ac:dyDescent="0.25">
      <c r="A121" s="17" t="s">
        <v>82</v>
      </c>
      <c r="B121" s="434"/>
      <c r="C121" s="181">
        <v>1288</v>
      </c>
      <c r="D121" s="17">
        <v>94.48</v>
      </c>
      <c r="E121" s="17">
        <v>179.86</v>
      </c>
      <c r="F121" s="48">
        <f t="shared" si="22"/>
        <v>112.28659800000001</v>
      </c>
      <c r="G121" s="48">
        <f t="shared" si="23"/>
        <v>67.573402000000002</v>
      </c>
      <c r="H121" s="155">
        <v>40.89</v>
      </c>
      <c r="I121" s="581">
        <f t="shared" si="20"/>
        <v>220.75</v>
      </c>
      <c r="J121" s="156">
        <v>0</v>
      </c>
      <c r="K121" s="17">
        <v>13.02</v>
      </c>
      <c r="L121" s="457">
        <f t="shared" si="37"/>
        <v>1616.25</v>
      </c>
      <c r="M121" s="17">
        <v>111.26</v>
      </c>
      <c r="N121" s="433">
        <v>103.5</v>
      </c>
      <c r="O121" s="20">
        <v>853.76</v>
      </c>
      <c r="P121" s="457">
        <f t="shared" ref="P121:P122" si="39">SUM(M121:O121)</f>
        <v>1068.52</v>
      </c>
      <c r="Q121" s="561">
        <f t="shared" si="38"/>
        <v>2684.77</v>
      </c>
      <c r="R121" s="17">
        <v>3000</v>
      </c>
      <c r="S121" s="17">
        <v>288318</v>
      </c>
      <c r="T121" s="434"/>
    </row>
    <row r="122" spans="1:20" ht="15.75" thickBot="1" x14ac:dyDescent="0.3">
      <c r="A122" s="199" t="s">
        <v>40</v>
      </c>
      <c r="B122" s="246"/>
      <c r="C122" s="270">
        <v>1288</v>
      </c>
      <c r="D122" s="199">
        <v>94.37</v>
      </c>
      <c r="E122" s="247">
        <v>158.83000000000001</v>
      </c>
      <c r="F122" s="249">
        <f t="shared" si="22"/>
        <v>99.157569000000009</v>
      </c>
      <c r="G122" s="249">
        <f t="shared" si="23"/>
        <v>59.672431000000003</v>
      </c>
      <c r="H122" s="595">
        <v>32.72</v>
      </c>
      <c r="I122" s="583">
        <f t="shared" si="20"/>
        <v>191.55</v>
      </c>
      <c r="J122" s="614">
        <v>0</v>
      </c>
      <c r="K122" s="247">
        <v>17.72</v>
      </c>
      <c r="L122" s="459">
        <f t="shared" si="37"/>
        <v>1591.6399999999999</v>
      </c>
      <c r="M122" s="247">
        <v>126.68</v>
      </c>
      <c r="N122" s="433">
        <v>103.5</v>
      </c>
      <c r="O122" s="20">
        <v>853.76</v>
      </c>
      <c r="P122" s="459">
        <f t="shared" si="39"/>
        <v>1083.94</v>
      </c>
      <c r="Q122" s="570">
        <f t="shared" si="38"/>
        <v>2675.58</v>
      </c>
      <c r="R122" s="17">
        <v>3000</v>
      </c>
      <c r="S122" s="199">
        <v>249580</v>
      </c>
      <c r="T122" s="246"/>
    </row>
    <row r="123" spans="1:20" ht="15.75" thickBot="1" x14ac:dyDescent="0.3">
      <c r="A123" s="243"/>
      <c r="B123" s="241"/>
      <c r="C123" s="253">
        <f>SUM(C120:C122)</f>
        <v>3864</v>
      </c>
      <c r="D123" s="241">
        <f>SUM(D120:D122)</f>
        <v>272.54000000000002</v>
      </c>
      <c r="E123" s="244">
        <f>SUM(E120:E122)</f>
        <v>495.98</v>
      </c>
      <c r="F123" s="268">
        <f t="shared" si="22"/>
        <v>309.64031399999999</v>
      </c>
      <c r="G123" s="600">
        <f t="shared" si="23"/>
        <v>186.339686</v>
      </c>
      <c r="H123" s="593">
        <f>SUM(H120:H122)</f>
        <v>146.43</v>
      </c>
      <c r="I123" s="275">
        <f t="shared" si="20"/>
        <v>642.41000000000008</v>
      </c>
      <c r="J123" s="256">
        <f>SUM(J120:J122)</f>
        <v>0</v>
      </c>
      <c r="K123" s="267">
        <f>SUM(K120:K122)</f>
        <v>66.760000000000005</v>
      </c>
      <c r="L123" s="460">
        <f t="shared" si="37"/>
        <v>4845.71</v>
      </c>
      <c r="M123" s="245">
        <f>SUM(M120:M122)</f>
        <v>347.3</v>
      </c>
      <c r="N123" s="253">
        <f>SUM(N120:N122)</f>
        <v>310.5</v>
      </c>
      <c r="O123" s="244">
        <f>SUM(O120:O122)</f>
        <v>2561.2799999999997</v>
      </c>
      <c r="P123" s="460">
        <f>SUM(P120:P122)</f>
        <v>3219.08</v>
      </c>
      <c r="Q123" s="567">
        <f t="shared" si="38"/>
        <v>8064.79</v>
      </c>
      <c r="R123" s="603"/>
      <c r="S123" s="260"/>
      <c r="T123" s="245"/>
    </row>
    <row r="124" spans="1:20" x14ac:dyDescent="0.25">
      <c r="A124" s="17" t="s">
        <v>39</v>
      </c>
      <c r="B124" s="432">
        <v>31</v>
      </c>
      <c r="C124" s="433">
        <v>856.8</v>
      </c>
      <c r="D124" s="242">
        <v>40.369999999999997</v>
      </c>
      <c r="E124" s="242">
        <v>211.99</v>
      </c>
      <c r="F124" s="251">
        <f t="shared" si="22"/>
        <v>132.34535700000001</v>
      </c>
      <c r="G124" s="251">
        <f t="shared" si="23"/>
        <v>79.644643000000002</v>
      </c>
      <c r="H124" s="587">
        <v>48.44</v>
      </c>
      <c r="I124" s="582">
        <f t="shared" si="20"/>
        <v>260.43</v>
      </c>
      <c r="J124" s="242">
        <v>520.52</v>
      </c>
      <c r="K124" s="433">
        <v>23.96</v>
      </c>
      <c r="L124" s="457">
        <f t="shared" si="37"/>
        <v>1702.08</v>
      </c>
      <c r="M124" s="242">
        <v>109.36</v>
      </c>
      <c r="N124" s="433">
        <v>68.849999999999994</v>
      </c>
      <c r="O124" s="242">
        <v>567.94000000000005</v>
      </c>
      <c r="P124" s="457">
        <f t="shared" ref="P124:P152" si="40">SUM(M124:O124)</f>
        <v>746.15000000000009</v>
      </c>
      <c r="Q124" s="571">
        <f>L124+P124</f>
        <v>2448.23</v>
      </c>
      <c r="R124" s="17">
        <v>2293</v>
      </c>
      <c r="S124" s="20">
        <v>461106</v>
      </c>
      <c r="T124" s="432">
        <v>31</v>
      </c>
    </row>
    <row r="125" spans="1:20" x14ac:dyDescent="0.25">
      <c r="A125" s="17" t="s">
        <v>82</v>
      </c>
      <c r="B125" s="434"/>
      <c r="C125" s="181">
        <v>856.8</v>
      </c>
      <c r="D125" s="17">
        <v>1.33</v>
      </c>
      <c r="E125" s="17">
        <v>209.54</v>
      </c>
      <c r="F125" s="48">
        <f t="shared" si="22"/>
        <v>130.815822</v>
      </c>
      <c r="G125" s="48">
        <f t="shared" si="23"/>
        <v>78.724177999999995</v>
      </c>
      <c r="H125" s="155">
        <v>27.2</v>
      </c>
      <c r="I125" s="581">
        <f t="shared" si="20"/>
        <v>236.73999999999998</v>
      </c>
      <c r="J125" s="17">
        <v>520.52</v>
      </c>
      <c r="K125" s="26">
        <v>8.66</v>
      </c>
      <c r="L125" s="457">
        <f t="shared" si="37"/>
        <v>1624.05</v>
      </c>
      <c r="M125" s="17">
        <v>111.26</v>
      </c>
      <c r="N125" s="433">
        <v>68.849999999999994</v>
      </c>
      <c r="O125" s="20">
        <v>567.94000000000005</v>
      </c>
      <c r="P125" s="456">
        <f t="shared" si="40"/>
        <v>748.05000000000007</v>
      </c>
      <c r="Q125" s="568">
        <f t="shared" ref="Q125:Q130" si="41">L125+P125</f>
        <v>2372.1</v>
      </c>
      <c r="R125" s="17">
        <v>2440</v>
      </c>
      <c r="S125" s="17">
        <v>460418</v>
      </c>
      <c r="T125" s="434"/>
    </row>
    <row r="126" spans="1:20" ht="15.75" thickBot="1" x14ac:dyDescent="0.3">
      <c r="A126" s="199" t="s">
        <v>40</v>
      </c>
      <c r="B126" s="246"/>
      <c r="C126" s="172">
        <v>856.8</v>
      </c>
      <c r="D126" s="247">
        <v>61.83</v>
      </c>
      <c r="E126" s="199">
        <v>252.93</v>
      </c>
      <c r="F126" s="249">
        <f t="shared" si="22"/>
        <v>157.90419900000001</v>
      </c>
      <c r="G126" s="249">
        <f t="shared" si="23"/>
        <v>95.025801000000001</v>
      </c>
      <c r="H126" s="591">
        <v>21.77</v>
      </c>
      <c r="I126" s="583">
        <f t="shared" si="20"/>
        <v>274.7</v>
      </c>
      <c r="J126" s="199">
        <v>0</v>
      </c>
      <c r="K126" s="172">
        <v>16.829999999999998</v>
      </c>
      <c r="L126" s="459">
        <f t="shared" si="37"/>
        <v>1210.1599999999999</v>
      </c>
      <c r="M126" s="199">
        <v>126.68</v>
      </c>
      <c r="N126" s="433">
        <v>68.849999999999994</v>
      </c>
      <c r="O126" s="20">
        <v>567.94000000000005</v>
      </c>
      <c r="P126" s="461">
        <f t="shared" si="40"/>
        <v>763.47</v>
      </c>
      <c r="Q126" s="568">
        <f t="shared" si="41"/>
        <v>1973.6299999999999</v>
      </c>
      <c r="R126" s="17">
        <v>2380</v>
      </c>
      <c r="S126" s="199">
        <v>355826</v>
      </c>
      <c r="T126" s="246"/>
    </row>
    <row r="127" spans="1:20" ht="15.75" thickBot="1" x14ac:dyDescent="0.3">
      <c r="A127" s="243"/>
      <c r="B127" s="241"/>
      <c r="C127" s="253">
        <f>SUM(C124:C126)</f>
        <v>2570.3999999999996</v>
      </c>
      <c r="D127" s="244">
        <f>SUM(D124:D126)</f>
        <v>103.53</v>
      </c>
      <c r="E127" s="243">
        <f>SUM(E124:E126)</f>
        <v>674.46</v>
      </c>
      <c r="F127" s="250">
        <f t="shared" si="22"/>
        <v>421.06537800000001</v>
      </c>
      <c r="G127" s="600">
        <f t="shared" si="23"/>
        <v>253.394622</v>
      </c>
      <c r="H127" s="590">
        <f>SUM(H124:H126)</f>
        <v>97.41</v>
      </c>
      <c r="I127" s="253">
        <f t="shared" si="20"/>
        <v>771.87</v>
      </c>
      <c r="J127" s="241">
        <f>SUM(J124:J126)</f>
        <v>1041.04</v>
      </c>
      <c r="K127" s="254">
        <f>SUM(K124:K126)</f>
        <v>49.45</v>
      </c>
      <c r="L127" s="460">
        <f t="shared" si="37"/>
        <v>4536.29</v>
      </c>
      <c r="M127" s="245">
        <f>SUM(M124:M126)</f>
        <v>347.3</v>
      </c>
      <c r="N127" s="253">
        <f>SUM(N124:N126)</f>
        <v>206.54999999999998</v>
      </c>
      <c r="O127" s="244">
        <f>SUM(O124:O126)</f>
        <v>1703.8200000000002</v>
      </c>
      <c r="P127" s="470">
        <f t="shared" si="40"/>
        <v>2257.67</v>
      </c>
      <c r="Q127" s="572">
        <f t="shared" si="41"/>
        <v>6793.96</v>
      </c>
      <c r="R127" s="603"/>
      <c r="S127" s="260"/>
      <c r="T127" s="245"/>
    </row>
    <row r="128" spans="1:20" ht="15.75" thickBot="1" x14ac:dyDescent="0.3">
      <c r="A128" s="17" t="s">
        <v>39</v>
      </c>
      <c r="B128" s="432">
        <v>32</v>
      </c>
      <c r="C128" s="433">
        <v>1260</v>
      </c>
      <c r="D128" s="242">
        <v>240.87</v>
      </c>
      <c r="E128" s="242">
        <v>394.73</v>
      </c>
      <c r="F128" s="251">
        <f t="shared" si="22"/>
        <v>246.42993900000002</v>
      </c>
      <c r="G128" s="251">
        <f t="shared" si="23"/>
        <v>148.300061</v>
      </c>
      <c r="H128" s="596">
        <v>71.239999999999995</v>
      </c>
      <c r="I128" s="535">
        <f t="shared" si="20"/>
        <v>465.97</v>
      </c>
      <c r="J128" s="269">
        <v>123.63</v>
      </c>
      <c r="K128" s="242">
        <v>35.24</v>
      </c>
      <c r="L128" s="468">
        <f t="shared" si="37"/>
        <v>2125.7099999999996</v>
      </c>
      <c r="M128" s="242">
        <v>109.36</v>
      </c>
      <c r="N128" s="433">
        <v>101.25</v>
      </c>
      <c r="O128" s="242">
        <v>835.2</v>
      </c>
      <c r="P128" s="462">
        <f t="shared" si="40"/>
        <v>1045.81</v>
      </c>
      <c r="Q128" s="568">
        <f t="shared" si="41"/>
        <v>3171.5199999999995</v>
      </c>
      <c r="R128" s="17">
        <v>3000</v>
      </c>
      <c r="S128" s="20">
        <v>379766</v>
      </c>
      <c r="T128" s="432">
        <v>32</v>
      </c>
    </row>
    <row r="129" spans="1:20" x14ac:dyDescent="0.25">
      <c r="A129" s="17" t="s">
        <v>82</v>
      </c>
      <c r="B129" s="434"/>
      <c r="C129" s="181">
        <v>1260</v>
      </c>
      <c r="D129" s="17">
        <v>211.64</v>
      </c>
      <c r="E129" s="17">
        <v>342.8</v>
      </c>
      <c r="F129" s="48">
        <f t="shared" si="22"/>
        <v>214.01004</v>
      </c>
      <c r="G129" s="48">
        <f t="shared" si="23"/>
        <v>128.78996000000001</v>
      </c>
      <c r="H129" s="155">
        <v>40.01</v>
      </c>
      <c r="I129" s="581">
        <f t="shared" si="20"/>
        <v>382.81</v>
      </c>
      <c r="J129" s="17">
        <v>97.68</v>
      </c>
      <c r="K129" s="17">
        <v>12.74</v>
      </c>
      <c r="L129" s="468">
        <f t="shared" si="37"/>
        <v>1964.87</v>
      </c>
      <c r="M129" s="17">
        <v>111.26</v>
      </c>
      <c r="N129" s="433">
        <v>101.25</v>
      </c>
      <c r="O129" s="20">
        <v>835.2</v>
      </c>
      <c r="P129" s="456">
        <f t="shared" si="40"/>
        <v>1047.71</v>
      </c>
      <c r="Q129" s="562">
        <f t="shared" si="41"/>
        <v>3012.58</v>
      </c>
      <c r="R129" s="17">
        <v>3000</v>
      </c>
      <c r="S129" s="17">
        <v>276331</v>
      </c>
      <c r="T129" s="434"/>
    </row>
    <row r="130" spans="1:20" ht="15.75" thickBot="1" x14ac:dyDescent="0.3">
      <c r="A130" s="199" t="s">
        <v>40</v>
      </c>
      <c r="B130" s="246"/>
      <c r="C130" s="172">
        <v>1260</v>
      </c>
      <c r="D130" s="199">
        <v>290.35000000000002</v>
      </c>
      <c r="E130" s="199">
        <v>646.9</v>
      </c>
      <c r="F130" s="249">
        <f t="shared" si="22"/>
        <v>403.85966999999999</v>
      </c>
      <c r="G130" s="249">
        <f t="shared" si="23"/>
        <v>243.04032999999998</v>
      </c>
      <c r="H130" s="591">
        <v>32.01</v>
      </c>
      <c r="I130" s="583">
        <f t="shared" si="20"/>
        <v>678.91</v>
      </c>
      <c r="J130" s="199">
        <v>100.74</v>
      </c>
      <c r="K130" s="199">
        <v>17.34</v>
      </c>
      <c r="L130" s="469">
        <f t="shared" si="37"/>
        <v>2347.3399999999997</v>
      </c>
      <c r="M130" s="199">
        <v>190.02</v>
      </c>
      <c r="N130" s="433">
        <v>101.25</v>
      </c>
      <c r="O130" s="20">
        <v>835.2</v>
      </c>
      <c r="P130" s="461">
        <f t="shared" si="40"/>
        <v>1126.47</v>
      </c>
      <c r="Q130" s="562">
        <f t="shared" si="41"/>
        <v>3473.8099999999995</v>
      </c>
      <c r="R130" s="17">
        <v>2600</v>
      </c>
      <c r="S130" s="199">
        <v>913116</v>
      </c>
      <c r="T130" s="246"/>
    </row>
    <row r="131" spans="1:20" ht="15.75" thickBot="1" x14ac:dyDescent="0.3">
      <c r="A131" s="243"/>
      <c r="B131" s="241"/>
      <c r="C131" s="253">
        <f>SUM(C128:C130)</f>
        <v>3780</v>
      </c>
      <c r="D131" s="241">
        <f>SUM(D128:D130)</f>
        <v>742.86</v>
      </c>
      <c r="E131" s="244">
        <f>SUM(E128:E130)</f>
        <v>1384.4299999999998</v>
      </c>
      <c r="F131" s="268">
        <f t="shared" si="22"/>
        <v>864.29964899999993</v>
      </c>
      <c r="G131" s="600">
        <f t="shared" si="23"/>
        <v>520.13035099999991</v>
      </c>
      <c r="H131" s="590">
        <f>SUM(H128:H130)</f>
        <v>143.26</v>
      </c>
      <c r="I131" s="253">
        <f t="shared" si="20"/>
        <v>1527.6899999999998</v>
      </c>
      <c r="J131" s="241">
        <f>SUM(J128:J130)</f>
        <v>322.05</v>
      </c>
      <c r="K131" s="244">
        <f>SUM(K128:K130)</f>
        <v>65.320000000000007</v>
      </c>
      <c r="L131" s="460">
        <f t="shared" si="37"/>
        <v>6437.9199999999992</v>
      </c>
      <c r="M131" s="245">
        <f>SUM(M128:M130)</f>
        <v>410.64</v>
      </c>
      <c r="N131" s="253">
        <f>SUM(N128:N130)</f>
        <v>303.75</v>
      </c>
      <c r="O131" s="244">
        <f>SUM(O128:O130)</f>
        <v>2505.6000000000004</v>
      </c>
      <c r="P131" s="470">
        <f t="shared" si="40"/>
        <v>3219.9900000000002</v>
      </c>
      <c r="Q131" s="573">
        <f>SUM(Q128:Q130)</f>
        <v>9657.91</v>
      </c>
      <c r="R131" s="603"/>
      <c r="S131" s="260"/>
      <c r="T131" s="245"/>
    </row>
    <row r="132" spans="1:20" x14ac:dyDescent="0.25">
      <c r="A132" s="17" t="s">
        <v>39</v>
      </c>
      <c r="B132" s="432">
        <v>33</v>
      </c>
      <c r="C132" s="433">
        <v>1268.4000000000001</v>
      </c>
      <c r="D132" s="242">
        <v>86.54</v>
      </c>
      <c r="E132" s="242">
        <v>176.81</v>
      </c>
      <c r="F132" s="251">
        <f t="shared" si="22"/>
        <v>110.38248300000001</v>
      </c>
      <c r="G132" s="251">
        <f t="shared" si="23"/>
        <v>66.427516999999995</v>
      </c>
      <c r="H132" s="587">
        <v>71.709999999999994</v>
      </c>
      <c r="I132" s="582">
        <f t="shared" ref="I132:I195" si="42">SUM(F132:H132)</f>
        <v>248.51999999999998</v>
      </c>
      <c r="J132" s="242">
        <v>167.75</v>
      </c>
      <c r="K132" s="242">
        <v>35.47</v>
      </c>
      <c r="L132" s="457">
        <f t="shared" si="37"/>
        <v>1806.68</v>
      </c>
      <c r="M132" s="242">
        <v>109.36</v>
      </c>
      <c r="N132" s="433">
        <v>101.93</v>
      </c>
      <c r="O132" s="242">
        <v>840.77</v>
      </c>
      <c r="P132" s="457">
        <f t="shared" si="40"/>
        <v>1052.06</v>
      </c>
      <c r="Q132" s="568">
        <f>L132+P132</f>
        <v>2858.74</v>
      </c>
      <c r="R132" s="17">
        <v>3000</v>
      </c>
      <c r="S132" s="20">
        <v>665119</v>
      </c>
      <c r="T132" s="432">
        <v>33</v>
      </c>
    </row>
    <row r="133" spans="1:20" x14ac:dyDescent="0.25">
      <c r="A133" s="17" t="s">
        <v>82</v>
      </c>
      <c r="B133" s="434"/>
      <c r="C133" s="181">
        <v>1268.4000000000001</v>
      </c>
      <c r="D133" s="17">
        <v>38.799999999999997</v>
      </c>
      <c r="E133" s="17">
        <v>81.849999999999994</v>
      </c>
      <c r="F133" s="48">
        <f t="shared" si="22"/>
        <v>51.098954999999997</v>
      </c>
      <c r="G133" s="48">
        <f t="shared" si="23"/>
        <v>30.751044999999998</v>
      </c>
      <c r="H133" s="155">
        <v>40.270000000000003</v>
      </c>
      <c r="I133" s="581">
        <f t="shared" si="42"/>
        <v>122.12</v>
      </c>
      <c r="J133" s="17">
        <v>369.58</v>
      </c>
      <c r="K133" s="17">
        <v>12.82</v>
      </c>
      <c r="L133" s="457">
        <f t="shared" si="37"/>
        <v>1811.72</v>
      </c>
      <c r="M133" s="17">
        <v>111.26</v>
      </c>
      <c r="N133" s="433">
        <v>101.93</v>
      </c>
      <c r="O133" s="20">
        <v>840.77</v>
      </c>
      <c r="P133" s="456">
        <f t="shared" si="40"/>
        <v>1053.96</v>
      </c>
      <c r="Q133" s="568">
        <f t="shared" ref="Q133:Q134" si="43">L133+P133</f>
        <v>2865.6800000000003</v>
      </c>
      <c r="R133" s="17">
        <v>0</v>
      </c>
      <c r="S133" s="17"/>
      <c r="T133" s="434"/>
    </row>
    <row r="134" spans="1:20" ht="15.75" thickBot="1" x14ac:dyDescent="0.3">
      <c r="A134" s="199" t="s">
        <v>40</v>
      </c>
      <c r="B134" s="246"/>
      <c r="C134" s="172">
        <v>1268.4000000000001</v>
      </c>
      <c r="D134" s="199">
        <v>106.55</v>
      </c>
      <c r="E134" s="199">
        <v>219.97</v>
      </c>
      <c r="F134" s="249">
        <f t="shared" si="22"/>
        <v>137.327271</v>
      </c>
      <c r="G134" s="249">
        <f t="shared" si="23"/>
        <v>82.642728999999989</v>
      </c>
      <c r="H134" s="591">
        <v>32.22</v>
      </c>
      <c r="I134" s="583">
        <f t="shared" si="42"/>
        <v>252.18999999999997</v>
      </c>
      <c r="J134" s="199">
        <v>16.600000000000001</v>
      </c>
      <c r="K134" s="199">
        <v>17.45</v>
      </c>
      <c r="L134" s="459">
        <f t="shared" si="37"/>
        <v>1661.19</v>
      </c>
      <c r="M134" s="199">
        <v>63.34</v>
      </c>
      <c r="N134" s="433">
        <v>101.93</v>
      </c>
      <c r="O134" s="240">
        <v>840.77</v>
      </c>
      <c r="P134" s="461">
        <f t="shared" si="40"/>
        <v>1006.04</v>
      </c>
      <c r="Q134" s="569">
        <f t="shared" si="43"/>
        <v>2667.23</v>
      </c>
      <c r="R134" s="17">
        <v>3000</v>
      </c>
      <c r="S134" s="199">
        <v>608436</v>
      </c>
      <c r="T134" s="246"/>
    </row>
    <row r="135" spans="1:20" ht="15.75" thickBot="1" x14ac:dyDescent="0.3">
      <c r="A135" s="243"/>
      <c r="B135" s="241"/>
      <c r="C135" s="253">
        <f>SUM(C132:C134)</f>
        <v>3805.2000000000003</v>
      </c>
      <c r="D135" s="241">
        <f>SUM(D132:D134)</f>
        <v>231.89</v>
      </c>
      <c r="E135" s="244">
        <f>SUM(E132:E134)</f>
        <v>478.63</v>
      </c>
      <c r="F135" s="268">
        <f t="shared" si="22"/>
        <v>298.80870900000002</v>
      </c>
      <c r="G135" s="600">
        <f t="shared" si="23"/>
        <v>179.82129099999997</v>
      </c>
      <c r="H135" s="590">
        <f>SUM(H132:H134)</f>
        <v>144.19999999999999</v>
      </c>
      <c r="I135" s="253">
        <f t="shared" si="42"/>
        <v>622.82999999999993</v>
      </c>
      <c r="J135" s="241">
        <f>SUM(J132:J134)</f>
        <v>553.92999999999995</v>
      </c>
      <c r="K135" s="244">
        <f>SUM(K132:K134)</f>
        <v>65.739999999999995</v>
      </c>
      <c r="L135" s="460">
        <f t="shared" si="37"/>
        <v>5279.59</v>
      </c>
      <c r="M135" s="245">
        <f>SUM(M132:M134)</f>
        <v>283.96000000000004</v>
      </c>
      <c r="N135" s="254">
        <f>SUM(N132:N134)</f>
        <v>305.79000000000002</v>
      </c>
      <c r="O135" s="256">
        <f>SUM(O132:O134)</f>
        <v>2522.31</v>
      </c>
      <c r="P135" s="460">
        <f t="shared" si="40"/>
        <v>3112.06</v>
      </c>
      <c r="Q135" s="567">
        <f>SUM(Q132:Q134)</f>
        <v>8391.65</v>
      </c>
      <c r="R135" s="603"/>
      <c r="S135" s="260"/>
      <c r="T135" s="245"/>
    </row>
    <row r="136" spans="1:20" x14ac:dyDescent="0.25">
      <c r="A136" s="17" t="s">
        <v>39</v>
      </c>
      <c r="B136" s="432">
        <v>34</v>
      </c>
      <c r="C136" s="433">
        <v>842.8</v>
      </c>
      <c r="D136" s="242">
        <v>84.1</v>
      </c>
      <c r="E136" s="242">
        <v>237.12</v>
      </c>
      <c r="F136" s="251">
        <f t="shared" ref="F136:F199" si="44">E136-G136</f>
        <v>148.03401600000001</v>
      </c>
      <c r="G136" s="251">
        <f t="shared" ref="G136:G199" si="45">E136*37.57%</f>
        <v>89.085983999999996</v>
      </c>
      <c r="H136" s="587">
        <v>47.65</v>
      </c>
      <c r="I136" s="582">
        <f t="shared" si="42"/>
        <v>284.77</v>
      </c>
      <c r="J136" s="242">
        <v>150.28</v>
      </c>
      <c r="K136" s="242">
        <v>23.57</v>
      </c>
      <c r="L136" s="457">
        <f t="shared" si="37"/>
        <v>1385.52</v>
      </c>
      <c r="M136" s="242">
        <v>109.36</v>
      </c>
      <c r="N136" s="433">
        <v>67.73</v>
      </c>
      <c r="O136" s="242">
        <v>558.66</v>
      </c>
      <c r="P136" s="457">
        <f t="shared" si="40"/>
        <v>735.75</v>
      </c>
      <c r="Q136" s="568">
        <f>L136+P136</f>
        <v>2121.27</v>
      </c>
      <c r="R136" s="17">
        <v>2000</v>
      </c>
      <c r="S136" s="20">
        <v>235956</v>
      </c>
      <c r="T136" s="432">
        <v>34</v>
      </c>
    </row>
    <row r="137" spans="1:20" x14ac:dyDescent="0.25">
      <c r="A137" s="17" t="s">
        <v>82</v>
      </c>
      <c r="B137" s="434"/>
      <c r="C137" s="181">
        <v>842.8</v>
      </c>
      <c r="D137" s="17">
        <v>23.2</v>
      </c>
      <c r="E137" s="17">
        <v>175.47</v>
      </c>
      <c r="F137" s="48">
        <f t="shared" si="44"/>
        <v>109.54592100000001</v>
      </c>
      <c r="G137" s="48">
        <f t="shared" si="45"/>
        <v>65.924078999999992</v>
      </c>
      <c r="H137" s="155">
        <v>26.76</v>
      </c>
      <c r="I137" s="581">
        <f t="shared" si="42"/>
        <v>202.23</v>
      </c>
      <c r="J137" s="17">
        <v>109.21</v>
      </c>
      <c r="K137" s="17">
        <v>8.52</v>
      </c>
      <c r="L137" s="457">
        <f t="shared" si="37"/>
        <v>1185.96</v>
      </c>
      <c r="M137" s="17">
        <v>111.26</v>
      </c>
      <c r="N137" s="433">
        <v>67.73</v>
      </c>
      <c r="O137" s="20">
        <v>558.66</v>
      </c>
      <c r="P137" s="456">
        <f t="shared" si="40"/>
        <v>737.65</v>
      </c>
      <c r="Q137" s="568">
        <f t="shared" ref="Q137:Q142" si="46">L137+P137</f>
        <v>1923.6100000000001</v>
      </c>
      <c r="R137" s="17">
        <v>2100</v>
      </c>
      <c r="S137" s="17">
        <v>44706</v>
      </c>
      <c r="T137" s="434"/>
    </row>
    <row r="138" spans="1:20" ht="15.75" thickBot="1" x14ac:dyDescent="0.3">
      <c r="A138" s="199" t="s">
        <v>40</v>
      </c>
      <c r="B138" s="246"/>
      <c r="C138" s="172">
        <v>842.8</v>
      </c>
      <c r="D138" s="199">
        <v>35.58</v>
      </c>
      <c r="E138" s="199">
        <v>177.05</v>
      </c>
      <c r="F138" s="249">
        <f t="shared" si="44"/>
        <v>110.53231500000001</v>
      </c>
      <c r="G138" s="249">
        <f t="shared" si="45"/>
        <v>66.517685</v>
      </c>
      <c r="H138" s="591">
        <v>21.41</v>
      </c>
      <c r="I138" s="583">
        <f t="shared" si="42"/>
        <v>198.46</v>
      </c>
      <c r="J138" s="199">
        <v>115.33</v>
      </c>
      <c r="K138" s="199">
        <v>11.6</v>
      </c>
      <c r="L138" s="459">
        <f t="shared" si="37"/>
        <v>1203.7699999999998</v>
      </c>
      <c r="M138" s="199">
        <v>63.34</v>
      </c>
      <c r="N138" s="433">
        <v>67.73</v>
      </c>
      <c r="O138" s="199">
        <v>558.66</v>
      </c>
      <c r="P138" s="461">
        <f t="shared" si="40"/>
        <v>689.73</v>
      </c>
      <c r="Q138" s="569">
        <f t="shared" si="46"/>
        <v>1893.4999999999998</v>
      </c>
      <c r="R138" s="17">
        <v>1900</v>
      </c>
      <c r="S138" s="199">
        <v>106157</v>
      </c>
      <c r="T138" s="246"/>
    </row>
    <row r="139" spans="1:20" ht="15.75" thickBot="1" x14ac:dyDescent="0.3">
      <c r="A139" s="243"/>
      <c r="B139" s="241"/>
      <c r="C139" s="253">
        <f>SUM(C136:C138)</f>
        <v>2528.3999999999996</v>
      </c>
      <c r="D139" s="241">
        <f>SUM(D136:D138)</f>
        <v>142.88</v>
      </c>
      <c r="E139" s="244">
        <f>SUM(E136:E138)</f>
        <v>589.6400000000001</v>
      </c>
      <c r="F139" s="268">
        <f t="shared" si="44"/>
        <v>368.11225200000007</v>
      </c>
      <c r="G139" s="600">
        <f t="shared" si="45"/>
        <v>221.52774800000003</v>
      </c>
      <c r="H139" s="590">
        <f>SUM(H136:H138)</f>
        <v>95.82</v>
      </c>
      <c r="I139" s="253">
        <f t="shared" si="42"/>
        <v>685.46</v>
      </c>
      <c r="J139" s="241">
        <f>SUM(J136:J138)</f>
        <v>374.82</v>
      </c>
      <c r="K139" s="244">
        <f>SUM(K136:K138)</f>
        <v>43.690000000000005</v>
      </c>
      <c r="L139" s="460">
        <f t="shared" si="37"/>
        <v>3775.25</v>
      </c>
      <c r="M139" s="245">
        <f>SUM(M136:M138)</f>
        <v>283.96000000000004</v>
      </c>
      <c r="N139" s="253">
        <f>SUM(N136:N138)</f>
        <v>203.19</v>
      </c>
      <c r="O139" s="244">
        <f>SUM(O136:O138)</f>
        <v>1675.98</v>
      </c>
      <c r="P139" s="460">
        <f t="shared" si="40"/>
        <v>2163.13</v>
      </c>
      <c r="Q139" s="567">
        <f t="shared" si="46"/>
        <v>5938.38</v>
      </c>
      <c r="R139" s="603"/>
      <c r="S139" s="260"/>
      <c r="T139" s="245"/>
    </row>
    <row r="140" spans="1:20" x14ac:dyDescent="0.25">
      <c r="A140" s="17" t="s">
        <v>39</v>
      </c>
      <c r="B140" s="432">
        <v>35</v>
      </c>
      <c r="C140" s="433">
        <v>1265.5999999999999</v>
      </c>
      <c r="D140" s="242">
        <v>248.88</v>
      </c>
      <c r="E140" s="242">
        <v>497.52</v>
      </c>
      <c r="F140" s="251">
        <f t="shared" si="44"/>
        <v>310.60173599999996</v>
      </c>
      <c r="G140" s="251">
        <f t="shared" si="45"/>
        <v>186.91826399999999</v>
      </c>
      <c r="H140" s="587">
        <v>71.55</v>
      </c>
      <c r="I140" s="582">
        <f t="shared" si="42"/>
        <v>569.06999999999994</v>
      </c>
      <c r="J140" s="612">
        <v>0</v>
      </c>
      <c r="K140" s="242">
        <v>35.39</v>
      </c>
      <c r="L140" s="457">
        <f t="shared" si="37"/>
        <v>2118.94</v>
      </c>
      <c r="M140" s="242">
        <v>218.72</v>
      </c>
      <c r="N140" s="433">
        <v>101.7</v>
      </c>
      <c r="O140" s="242">
        <v>838.91</v>
      </c>
      <c r="P140" s="457">
        <f t="shared" si="40"/>
        <v>1159.33</v>
      </c>
      <c r="Q140" s="568">
        <f t="shared" si="46"/>
        <v>3278.27</v>
      </c>
      <c r="R140" s="17">
        <v>3200</v>
      </c>
      <c r="S140" s="20">
        <v>611273</v>
      </c>
      <c r="T140" s="432">
        <v>35</v>
      </c>
    </row>
    <row r="141" spans="1:20" x14ac:dyDescent="0.25">
      <c r="A141" s="17" t="s">
        <v>82</v>
      </c>
      <c r="B141" s="434"/>
      <c r="C141" s="181">
        <v>1265.5999999999999</v>
      </c>
      <c r="D141" s="17">
        <v>218.14</v>
      </c>
      <c r="E141" s="17">
        <v>429.62</v>
      </c>
      <c r="F141" s="48">
        <f t="shared" si="44"/>
        <v>268.21176600000001</v>
      </c>
      <c r="G141" s="48">
        <f t="shared" si="45"/>
        <v>161.40823399999999</v>
      </c>
      <c r="H141" s="588">
        <v>40.18</v>
      </c>
      <c r="I141" s="582">
        <f t="shared" si="42"/>
        <v>469.8</v>
      </c>
      <c r="J141" s="613">
        <v>0</v>
      </c>
      <c r="K141" s="17">
        <v>12.79</v>
      </c>
      <c r="L141" s="457">
        <f t="shared" si="37"/>
        <v>1966.3299999999997</v>
      </c>
      <c r="M141" s="17">
        <v>222.52</v>
      </c>
      <c r="N141" s="433">
        <v>101.7</v>
      </c>
      <c r="O141" s="20">
        <v>838.91</v>
      </c>
      <c r="P141" s="456">
        <f t="shared" si="40"/>
        <v>1163.1300000000001</v>
      </c>
      <c r="Q141" s="562">
        <f t="shared" si="46"/>
        <v>3129.46</v>
      </c>
      <c r="R141" s="17">
        <v>3200</v>
      </c>
      <c r="S141" s="17">
        <v>492201</v>
      </c>
      <c r="T141" s="434"/>
    </row>
    <row r="142" spans="1:20" ht="15.75" thickBot="1" x14ac:dyDescent="0.3">
      <c r="A142" s="199" t="s">
        <v>40</v>
      </c>
      <c r="B142" s="246"/>
      <c r="C142" s="172">
        <v>1265.5999999999999</v>
      </c>
      <c r="D142" s="199">
        <v>2.9</v>
      </c>
      <c r="E142" s="199">
        <v>0</v>
      </c>
      <c r="F142" s="249">
        <f t="shared" si="44"/>
        <v>0</v>
      </c>
      <c r="G142" s="249">
        <f t="shared" si="45"/>
        <v>0</v>
      </c>
      <c r="H142" s="592">
        <v>32.15</v>
      </c>
      <c r="I142" s="535">
        <f t="shared" si="42"/>
        <v>32.15</v>
      </c>
      <c r="J142" s="613">
        <v>0</v>
      </c>
      <c r="K142" s="199">
        <v>17.420000000000002</v>
      </c>
      <c r="L142" s="457">
        <f t="shared" si="37"/>
        <v>1318.0700000000002</v>
      </c>
      <c r="M142" s="199">
        <v>63.34</v>
      </c>
      <c r="N142" s="433">
        <v>101.7</v>
      </c>
      <c r="O142" s="20">
        <v>838.91</v>
      </c>
      <c r="P142" s="461">
        <f t="shared" si="40"/>
        <v>1003.95</v>
      </c>
      <c r="Q142" s="562">
        <f t="shared" si="46"/>
        <v>2322.0200000000004</v>
      </c>
      <c r="R142" s="17">
        <v>3200</v>
      </c>
      <c r="S142" s="199">
        <v>18770</v>
      </c>
      <c r="T142" s="246"/>
    </row>
    <row r="143" spans="1:20" ht="15.75" thickBot="1" x14ac:dyDescent="0.3">
      <c r="A143" s="243"/>
      <c r="B143" s="241"/>
      <c r="C143" s="253">
        <f>SUM(C140:C142)</f>
        <v>3796.7999999999997</v>
      </c>
      <c r="D143" s="241">
        <f>SUM(D140:D142)</f>
        <v>469.91999999999996</v>
      </c>
      <c r="E143" s="244">
        <f>SUM(E140:E142)</f>
        <v>927.14</v>
      </c>
      <c r="F143" s="268">
        <f t="shared" si="44"/>
        <v>578.81350199999997</v>
      </c>
      <c r="G143" s="600">
        <f t="shared" si="45"/>
        <v>348.32649799999996</v>
      </c>
      <c r="H143" s="590">
        <f>SUM(H140:H142)</f>
        <v>143.88</v>
      </c>
      <c r="I143" s="253">
        <f t="shared" si="42"/>
        <v>1071.02</v>
      </c>
      <c r="J143" s="241">
        <f t="shared" ref="J143:O143" si="47">SUM(J140:J142)</f>
        <v>0</v>
      </c>
      <c r="K143" s="244">
        <f t="shared" si="47"/>
        <v>65.599999999999994</v>
      </c>
      <c r="L143" s="460">
        <f t="shared" si="47"/>
        <v>5403.34</v>
      </c>
      <c r="M143" s="245">
        <f t="shared" si="47"/>
        <v>504.58000000000004</v>
      </c>
      <c r="N143" s="253">
        <f t="shared" si="47"/>
        <v>305.10000000000002</v>
      </c>
      <c r="O143" s="244">
        <f t="shared" si="47"/>
        <v>2516.73</v>
      </c>
      <c r="P143" s="460">
        <f t="shared" si="40"/>
        <v>3326.41</v>
      </c>
      <c r="Q143" s="563">
        <f>SUM(Q140:Q142)</f>
        <v>8729.75</v>
      </c>
      <c r="R143" s="603"/>
      <c r="S143" s="260"/>
      <c r="T143" s="245"/>
    </row>
    <row r="144" spans="1:20" x14ac:dyDescent="0.25">
      <c r="A144" s="17" t="s">
        <v>39</v>
      </c>
      <c r="B144" s="432">
        <v>36</v>
      </c>
      <c r="C144" s="433">
        <v>1201.2</v>
      </c>
      <c r="D144" s="242">
        <v>76.209999999999994</v>
      </c>
      <c r="E144" s="242">
        <v>169.5</v>
      </c>
      <c r="F144" s="251">
        <f t="shared" si="44"/>
        <v>105.81885</v>
      </c>
      <c r="G144" s="251">
        <f t="shared" si="45"/>
        <v>63.681149999999995</v>
      </c>
      <c r="H144" s="587">
        <v>67.91</v>
      </c>
      <c r="I144" s="582">
        <f t="shared" si="42"/>
        <v>237.41</v>
      </c>
      <c r="J144" s="612">
        <v>0</v>
      </c>
      <c r="K144" s="242">
        <v>33.590000000000003</v>
      </c>
      <c r="L144" s="457">
        <f t="shared" ref="L144:L162" si="48">C144+D144+I144+J144+K144</f>
        <v>1548.41</v>
      </c>
      <c r="M144" s="242">
        <v>109.36</v>
      </c>
      <c r="N144" s="433">
        <v>96.53</v>
      </c>
      <c r="O144" s="242">
        <v>796.22</v>
      </c>
      <c r="P144" s="457">
        <f t="shared" si="40"/>
        <v>1002.11</v>
      </c>
      <c r="Q144" s="561">
        <f>L144+P144</f>
        <v>2550.52</v>
      </c>
      <c r="R144" s="17">
        <v>3000</v>
      </c>
      <c r="S144" s="20">
        <v>145270</v>
      </c>
      <c r="T144" s="432">
        <v>36</v>
      </c>
    </row>
    <row r="145" spans="1:20" x14ac:dyDescent="0.25">
      <c r="A145" s="17" t="s">
        <v>82</v>
      </c>
      <c r="B145" s="434"/>
      <c r="C145" s="181">
        <v>1201.2</v>
      </c>
      <c r="D145" s="17">
        <v>208.8</v>
      </c>
      <c r="E145" s="17">
        <v>359.63</v>
      </c>
      <c r="F145" s="48">
        <f t="shared" si="44"/>
        <v>224.517009</v>
      </c>
      <c r="G145" s="48">
        <f t="shared" si="45"/>
        <v>135.11299099999999</v>
      </c>
      <c r="H145" s="155">
        <v>38.14</v>
      </c>
      <c r="I145" s="581">
        <f t="shared" si="42"/>
        <v>397.77</v>
      </c>
      <c r="J145" s="156">
        <v>0</v>
      </c>
      <c r="K145" s="17">
        <v>12.14</v>
      </c>
      <c r="L145" s="457">
        <f t="shared" si="48"/>
        <v>1819.91</v>
      </c>
      <c r="M145" s="17">
        <v>111.26</v>
      </c>
      <c r="N145" s="433">
        <v>96.53</v>
      </c>
      <c r="O145" s="20">
        <v>796.22</v>
      </c>
      <c r="P145" s="456">
        <f t="shared" si="40"/>
        <v>1004.01</v>
      </c>
      <c r="Q145" s="561">
        <f t="shared" ref="Q145:Q151" si="49">L145+P145</f>
        <v>2823.92</v>
      </c>
      <c r="R145" s="17">
        <v>3000</v>
      </c>
      <c r="S145" s="17">
        <v>367243</v>
      </c>
      <c r="T145" s="434"/>
    </row>
    <row r="146" spans="1:20" ht="15.75" thickBot="1" x14ac:dyDescent="0.3">
      <c r="A146" s="199" t="s">
        <v>40</v>
      </c>
      <c r="B146" s="246"/>
      <c r="C146" s="172">
        <v>1201.2</v>
      </c>
      <c r="D146" s="199">
        <v>81.2</v>
      </c>
      <c r="E146" s="199">
        <v>134.37</v>
      </c>
      <c r="F146" s="249">
        <f t="shared" si="44"/>
        <v>83.887191000000001</v>
      </c>
      <c r="G146" s="249">
        <f t="shared" si="45"/>
        <v>50.482808999999996</v>
      </c>
      <c r="H146" s="591">
        <v>30.52</v>
      </c>
      <c r="I146" s="583">
        <f t="shared" si="42"/>
        <v>164.89000000000001</v>
      </c>
      <c r="J146" s="614">
        <v>0</v>
      </c>
      <c r="K146" s="199">
        <v>23.6</v>
      </c>
      <c r="L146" s="459">
        <f t="shared" si="48"/>
        <v>1470.89</v>
      </c>
      <c r="M146" s="199">
        <v>126.68</v>
      </c>
      <c r="N146" s="433">
        <v>96.53</v>
      </c>
      <c r="O146" s="20">
        <v>796.22</v>
      </c>
      <c r="P146" s="461">
        <f t="shared" si="40"/>
        <v>1019.4300000000001</v>
      </c>
      <c r="Q146" s="570">
        <f t="shared" si="49"/>
        <v>2490.3200000000002</v>
      </c>
      <c r="R146" s="17">
        <v>3000</v>
      </c>
      <c r="S146" s="199">
        <v>65313</v>
      </c>
      <c r="T146" s="246"/>
    </row>
    <row r="147" spans="1:20" ht="15.75" thickBot="1" x14ac:dyDescent="0.3">
      <c r="A147" s="243"/>
      <c r="B147" s="241"/>
      <c r="C147" s="253">
        <f>SUM(C144:C146)</f>
        <v>3603.6000000000004</v>
      </c>
      <c r="D147" s="244">
        <f>SUM(D144:D146)</f>
        <v>366.21</v>
      </c>
      <c r="E147" s="437">
        <f>SUM(E144:E146)</f>
        <v>663.5</v>
      </c>
      <c r="F147" s="268">
        <f t="shared" si="44"/>
        <v>414.22305</v>
      </c>
      <c r="G147" s="600">
        <f t="shared" si="45"/>
        <v>249.27695</v>
      </c>
      <c r="H147" s="590">
        <f>SUM(H144:H146)</f>
        <v>136.57</v>
      </c>
      <c r="I147" s="253">
        <f t="shared" si="42"/>
        <v>800.06999999999994</v>
      </c>
      <c r="J147" s="241">
        <f>SUM(J144:J146)</f>
        <v>0</v>
      </c>
      <c r="K147" s="244">
        <f>SUM(K144:K146)</f>
        <v>69.330000000000013</v>
      </c>
      <c r="L147" s="460">
        <f t="shared" si="48"/>
        <v>4839.21</v>
      </c>
      <c r="M147" s="245">
        <f>SUM(M144:M146)</f>
        <v>347.3</v>
      </c>
      <c r="N147" s="253">
        <f>SUM(N144:N146)</f>
        <v>289.59000000000003</v>
      </c>
      <c r="O147" s="244">
        <f>SUM(O144:O146)</f>
        <v>2388.66</v>
      </c>
      <c r="P147" s="460">
        <f t="shared" si="40"/>
        <v>3025.55</v>
      </c>
      <c r="Q147" s="567">
        <f t="shared" si="49"/>
        <v>7864.76</v>
      </c>
      <c r="R147" s="603"/>
      <c r="S147" s="260"/>
      <c r="T147" s="245"/>
    </row>
    <row r="148" spans="1:20" ht="15.75" thickBot="1" x14ac:dyDescent="0.3">
      <c r="A148" s="17" t="s">
        <v>39</v>
      </c>
      <c r="B148" s="432">
        <v>37</v>
      </c>
      <c r="C148" s="242">
        <v>842.8</v>
      </c>
      <c r="D148" s="242">
        <v>172.67</v>
      </c>
      <c r="E148" s="242">
        <v>265.02</v>
      </c>
      <c r="F148" s="251">
        <f t="shared" si="44"/>
        <v>165.45198599999998</v>
      </c>
      <c r="G148" s="251">
        <f t="shared" si="45"/>
        <v>99.568013999999991</v>
      </c>
      <c r="H148" s="587">
        <v>47.65</v>
      </c>
      <c r="I148" s="582">
        <f t="shared" si="42"/>
        <v>312.66999999999996</v>
      </c>
      <c r="J148" s="242">
        <v>780.78</v>
      </c>
      <c r="K148" s="433">
        <v>23.57</v>
      </c>
      <c r="L148" s="457">
        <f t="shared" si="48"/>
        <v>2132.4900000000002</v>
      </c>
      <c r="M148" s="242">
        <v>164.04</v>
      </c>
      <c r="N148" s="433">
        <v>67.73</v>
      </c>
      <c r="O148" s="242">
        <v>558.66</v>
      </c>
      <c r="P148" s="472">
        <f t="shared" si="40"/>
        <v>790.43</v>
      </c>
      <c r="Q148" s="574">
        <f t="shared" si="49"/>
        <v>2922.92</v>
      </c>
      <c r="R148" s="17">
        <v>5000</v>
      </c>
      <c r="S148" s="20">
        <v>110227</v>
      </c>
      <c r="T148" s="432">
        <v>37</v>
      </c>
    </row>
    <row r="149" spans="1:20" x14ac:dyDescent="0.25">
      <c r="A149" s="17" t="s">
        <v>82</v>
      </c>
      <c r="B149" s="434"/>
      <c r="C149" s="20">
        <v>842.8</v>
      </c>
      <c r="D149" s="17">
        <v>153.63999999999999</v>
      </c>
      <c r="E149" s="17">
        <v>230.76</v>
      </c>
      <c r="F149" s="48">
        <f t="shared" si="44"/>
        <v>144.063468</v>
      </c>
      <c r="G149" s="48">
        <f t="shared" si="45"/>
        <v>86.696531999999991</v>
      </c>
      <c r="H149" s="588">
        <v>26.76</v>
      </c>
      <c r="I149" s="582">
        <f t="shared" si="42"/>
        <v>257.52</v>
      </c>
      <c r="J149" s="20">
        <v>780.78</v>
      </c>
      <c r="K149" s="26">
        <v>8.52</v>
      </c>
      <c r="L149" s="457">
        <f t="shared" si="48"/>
        <v>2043.26</v>
      </c>
      <c r="M149" s="17">
        <v>166.89</v>
      </c>
      <c r="N149" s="433">
        <v>67.73</v>
      </c>
      <c r="O149" s="20">
        <v>558.66</v>
      </c>
      <c r="P149" s="456">
        <f t="shared" si="40"/>
        <v>793.28</v>
      </c>
      <c r="Q149" s="575">
        <f t="shared" si="49"/>
        <v>2836.54</v>
      </c>
      <c r="R149" s="17">
        <v>0</v>
      </c>
      <c r="S149" s="17"/>
      <c r="T149" s="434"/>
    </row>
    <row r="150" spans="1:20" ht="15.75" thickBot="1" x14ac:dyDescent="0.3">
      <c r="A150" s="199" t="s">
        <v>40</v>
      </c>
      <c r="B150" s="246"/>
      <c r="C150" s="199">
        <v>842.8</v>
      </c>
      <c r="D150" s="199">
        <v>103.18</v>
      </c>
      <c r="E150" s="199">
        <v>161.12</v>
      </c>
      <c r="F150" s="249">
        <f t="shared" si="44"/>
        <v>100.58721600000001</v>
      </c>
      <c r="G150" s="249">
        <f t="shared" si="45"/>
        <v>60.532783999999999</v>
      </c>
      <c r="H150" s="592">
        <v>21.41</v>
      </c>
      <c r="I150" s="535">
        <f t="shared" si="42"/>
        <v>182.53</v>
      </c>
      <c r="J150" s="20">
        <v>0</v>
      </c>
      <c r="K150" s="172">
        <v>16.559999999999999</v>
      </c>
      <c r="L150" s="459">
        <f t="shared" si="48"/>
        <v>1145.07</v>
      </c>
      <c r="M150" s="199">
        <v>190.02</v>
      </c>
      <c r="N150" s="433">
        <v>67.73</v>
      </c>
      <c r="O150" s="20">
        <v>558.66</v>
      </c>
      <c r="P150" s="461">
        <f t="shared" si="40"/>
        <v>816.41</v>
      </c>
      <c r="Q150" s="562">
        <f t="shared" si="49"/>
        <v>1961.48</v>
      </c>
      <c r="R150" s="17">
        <v>6000</v>
      </c>
      <c r="S150" s="199">
        <v>831528</v>
      </c>
      <c r="T150" s="246"/>
    </row>
    <row r="151" spans="1:20" ht="15.75" thickBot="1" x14ac:dyDescent="0.3">
      <c r="A151" s="243"/>
      <c r="B151" s="241"/>
      <c r="C151" s="253">
        <f>SUM(C148:C150)</f>
        <v>2528.3999999999996</v>
      </c>
      <c r="D151" s="244">
        <f>SUM(D148:D150)</f>
        <v>429.48999999999995</v>
      </c>
      <c r="E151" s="243">
        <f>SUM(E148:E150)</f>
        <v>656.9</v>
      </c>
      <c r="F151" s="250">
        <f t="shared" si="44"/>
        <v>410.10266999999999</v>
      </c>
      <c r="G151" s="600">
        <f t="shared" si="45"/>
        <v>246.79732999999999</v>
      </c>
      <c r="H151" s="590">
        <f>SUM(H148:H150)</f>
        <v>95.82</v>
      </c>
      <c r="I151" s="253">
        <f t="shared" si="42"/>
        <v>752.72</v>
      </c>
      <c r="J151" s="241">
        <f>SUM(J148:J150)</f>
        <v>1561.56</v>
      </c>
      <c r="K151" s="254">
        <f>SUM(K148:K150)</f>
        <v>48.650000000000006</v>
      </c>
      <c r="L151" s="460">
        <f t="shared" si="48"/>
        <v>5320.82</v>
      </c>
      <c r="M151" s="245">
        <f>SUM(M148:M150)</f>
        <v>520.94999999999993</v>
      </c>
      <c r="N151" s="253">
        <f>SUM(N148:N150)</f>
        <v>203.19</v>
      </c>
      <c r="O151" s="244">
        <f>SUM(O148:O150)</f>
        <v>1675.98</v>
      </c>
      <c r="P151" s="460">
        <f t="shared" si="40"/>
        <v>2400.12</v>
      </c>
      <c r="Q151" s="576">
        <f t="shared" si="49"/>
        <v>7720.94</v>
      </c>
      <c r="R151" s="603"/>
      <c r="S151" s="260"/>
      <c r="T151" s="245"/>
    </row>
    <row r="152" spans="1:20" x14ac:dyDescent="0.25">
      <c r="A152" s="20" t="s">
        <v>34</v>
      </c>
      <c r="B152" s="432">
        <v>38</v>
      </c>
      <c r="C152" s="433">
        <v>1274</v>
      </c>
      <c r="D152" s="242">
        <v>368.53</v>
      </c>
      <c r="E152" s="242">
        <v>588.92999999999995</v>
      </c>
      <c r="F152" s="251">
        <f t="shared" si="44"/>
        <v>367.66899899999999</v>
      </c>
      <c r="G152" s="251">
        <f t="shared" si="45"/>
        <v>221.26100099999996</v>
      </c>
      <c r="H152" s="587">
        <v>72.03</v>
      </c>
      <c r="I152" s="582">
        <f t="shared" si="42"/>
        <v>660.95999999999992</v>
      </c>
      <c r="J152" s="612">
        <v>0</v>
      </c>
      <c r="K152" s="242">
        <v>35.630000000000003</v>
      </c>
      <c r="L152" s="457">
        <f t="shared" si="48"/>
        <v>2339.12</v>
      </c>
      <c r="M152" s="242">
        <v>164.04</v>
      </c>
      <c r="N152" s="433">
        <v>102.38</v>
      </c>
      <c r="O152" s="242">
        <v>844.48</v>
      </c>
      <c r="P152" s="457">
        <f t="shared" si="40"/>
        <v>1110.9000000000001</v>
      </c>
      <c r="Q152" s="561">
        <f>L152+P152</f>
        <v>3450.02</v>
      </c>
      <c r="R152" s="17">
        <v>3950</v>
      </c>
      <c r="S152" s="20">
        <v>352898</v>
      </c>
      <c r="T152" s="432">
        <v>38</v>
      </c>
    </row>
    <row r="153" spans="1:20" x14ac:dyDescent="0.25">
      <c r="A153" s="17" t="s">
        <v>35</v>
      </c>
      <c r="B153" s="434"/>
      <c r="C153" s="181">
        <v>1274</v>
      </c>
      <c r="D153" s="17">
        <v>282.58</v>
      </c>
      <c r="E153" s="17">
        <v>514.95000000000005</v>
      </c>
      <c r="F153" s="48">
        <f t="shared" si="44"/>
        <v>321.48328500000002</v>
      </c>
      <c r="G153" s="48">
        <f t="shared" si="45"/>
        <v>193.46671499999999</v>
      </c>
      <c r="H153" s="155">
        <v>40.450000000000003</v>
      </c>
      <c r="I153" s="581">
        <f t="shared" si="42"/>
        <v>555.40000000000009</v>
      </c>
      <c r="J153" s="156">
        <v>0</v>
      </c>
      <c r="K153" s="17">
        <v>12.88</v>
      </c>
      <c r="L153" s="457">
        <f t="shared" si="48"/>
        <v>2124.86</v>
      </c>
      <c r="M153" s="17">
        <v>166.89</v>
      </c>
      <c r="N153" s="433">
        <v>102.38</v>
      </c>
      <c r="O153" s="20">
        <v>844.48</v>
      </c>
      <c r="P153" s="457">
        <f t="shared" ref="P153:P155" si="50">SUM(M153:O153)</f>
        <v>1113.75</v>
      </c>
      <c r="Q153" s="561">
        <f t="shared" ref="Q153:Q158" si="51">L153+P153</f>
        <v>3238.61</v>
      </c>
      <c r="R153" s="17">
        <v>3980</v>
      </c>
      <c r="S153" s="17">
        <v>259314</v>
      </c>
      <c r="T153" s="434"/>
    </row>
    <row r="154" spans="1:20" ht="15.75" thickBot="1" x14ac:dyDescent="0.3">
      <c r="A154" s="247" t="s">
        <v>36</v>
      </c>
      <c r="B154" s="246"/>
      <c r="C154" s="270">
        <v>1274</v>
      </c>
      <c r="D154" s="247">
        <v>241.69</v>
      </c>
      <c r="E154" s="247">
        <v>414.05</v>
      </c>
      <c r="F154" s="249">
        <f t="shared" si="44"/>
        <v>258.49141500000002</v>
      </c>
      <c r="G154" s="249">
        <f t="shared" si="45"/>
        <v>155.55858499999999</v>
      </c>
      <c r="H154" s="595">
        <v>32.369999999999997</v>
      </c>
      <c r="I154" s="583">
        <f t="shared" si="42"/>
        <v>446.42</v>
      </c>
      <c r="J154" s="615">
        <v>0</v>
      </c>
      <c r="K154" s="247">
        <v>25.03</v>
      </c>
      <c r="L154" s="459">
        <f t="shared" si="48"/>
        <v>1987.14</v>
      </c>
      <c r="M154" s="247">
        <v>190.02</v>
      </c>
      <c r="N154" s="433">
        <v>102.38</v>
      </c>
      <c r="O154" s="20">
        <v>844.48</v>
      </c>
      <c r="P154" s="459">
        <f t="shared" si="50"/>
        <v>1136.8800000000001</v>
      </c>
      <c r="Q154" s="570">
        <f t="shared" si="51"/>
        <v>3124.0200000000004</v>
      </c>
      <c r="R154" s="17">
        <v>3500</v>
      </c>
      <c r="S154" s="199">
        <v>559513</v>
      </c>
      <c r="T154" s="246"/>
    </row>
    <row r="155" spans="1:20" ht="15.75" thickBot="1" x14ac:dyDescent="0.3">
      <c r="A155" s="243"/>
      <c r="B155" s="241"/>
      <c r="C155" s="253">
        <f>SUM(C152:C154)</f>
        <v>3822</v>
      </c>
      <c r="D155" s="244">
        <f>SUM(D152:D154)</f>
        <v>892.8</v>
      </c>
      <c r="E155" s="243">
        <f>SUM(E152:E154)</f>
        <v>1517.93</v>
      </c>
      <c r="F155" s="250">
        <f t="shared" si="44"/>
        <v>947.64369900000008</v>
      </c>
      <c r="G155" s="250">
        <f t="shared" si="45"/>
        <v>570.28630099999998</v>
      </c>
      <c r="H155" s="594">
        <f>SUM(H152:H154)</f>
        <v>144.85</v>
      </c>
      <c r="I155" s="257">
        <f t="shared" si="42"/>
        <v>1662.78</v>
      </c>
      <c r="J155" s="241">
        <f>SUM(J152:J154)</f>
        <v>0</v>
      </c>
      <c r="K155" s="244">
        <f>SUM(K152:K154)</f>
        <v>73.540000000000006</v>
      </c>
      <c r="L155" s="460">
        <f t="shared" si="48"/>
        <v>6451.12</v>
      </c>
      <c r="M155" s="245">
        <f>SUM(M152:M154)</f>
        <v>520.94999999999993</v>
      </c>
      <c r="N155" s="253">
        <f>SUM(N152:N154)</f>
        <v>307.14</v>
      </c>
      <c r="O155" s="244">
        <f>SUM(O152:O154)</f>
        <v>2533.44</v>
      </c>
      <c r="P155" s="460">
        <f t="shared" si="50"/>
        <v>3361.5299999999997</v>
      </c>
      <c r="Q155" s="567">
        <f t="shared" si="51"/>
        <v>9812.65</v>
      </c>
      <c r="R155" s="603"/>
      <c r="S155" s="260"/>
      <c r="T155" s="245"/>
    </row>
    <row r="156" spans="1:20" x14ac:dyDescent="0.25">
      <c r="A156" s="17" t="s">
        <v>39</v>
      </c>
      <c r="B156" s="432">
        <v>39</v>
      </c>
      <c r="C156" s="433">
        <v>1262.8</v>
      </c>
      <c r="D156" s="242">
        <v>158.75</v>
      </c>
      <c r="E156" s="242">
        <v>271.14999999999998</v>
      </c>
      <c r="F156" s="251">
        <f t="shared" si="44"/>
        <v>169.27894499999999</v>
      </c>
      <c r="G156" s="251">
        <f t="shared" si="45"/>
        <v>101.87105499999998</v>
      </c>
      <c r="H156" s="587">
        <v>71.39</v>
      </c>
      <c r="I156" s="582">
        <f t="shared" si="42"/>
        <v>342.53999999999996</v>
      </c>
      <c r="J156" s="612">
        <v>0</v>
      </c>
      <c r="K156" s="242">
        <v>35.31</v>
      </c>
      <c r="L156" s="457">
        <f t="shared" si="48"/>
        <v>1799.3999999999999</v>
      </c>
      <c r="M156" s="242">
        <v>164.04</v>
      </c>
      <c r="N156" s="433">
        <v>101.48</v>
      </c>
      <c r="O156" s="242">
        <v>837.06</v>
      </c>
      <c r="P156" s="457">
        <f t="shared" ref="P156:P170" si="52">SUM(M156:O156)</f>
        <v>1102.58</v>
      </c>
      <c r="Q156" s="568">
        <f t="shared" si="51"/>
        <v>2901.9799999999996</v>
      </c>
      <c r="R156" s="17">
        <v>0</v>
      </c>
      <c r="S156" s="20"/>
      <c r="T156" s="432">
        <v>39</v>
      </c>
    </row>
    <row r="157" spans="1:20" x14ac:dyDescent="0.25">
      <c r="A157" s="17" t="s">
        <v>82</v>
      </c>
      <c r="B157" s="434"/>
      <c r="C157" s="181">
        <v>1262.8</v>
      </c>
      <c r="D157" s="17">
        <v>180.79</v>
      </c>
      <c r="E157" s="17">
        <v>352.16</v>
      </c>
      <c r="F157" s="48">
        <f t="shared" si="44"/>
        <v>219.85348800000003</v>
      </c>
      <c r="G157" s="48">
        <f t="shared" si="45"/>
        <v>132.306512</v>
      </c>
      <c r="H157" s="155">
        <v>40.090000000000003</v>
      </c>
      <c r="I157" s="581">
        <f t="shared" si="42"/>
        <v>392.25</v>
      </c>
      <c r="J157" s="156">
        <v>0</v>
      </c>
      <c r="K157" s="17">
        <v>12.76</v>
      </c>
      <c r="L157" s="457">
        <f t="shared" si="48"/>
        <v>1848.6</v>
      </c>
      <c r="M157" s="17">
        <v>166.89</v>
      </c>
      <c r="N157" s="433">
        <v>101.48</v>
      </c>
      <c r="O157" s="20">
        <v>837.06</v>
      </c>
      <c r="P157" s="456">
        <f t="shared" si="52"/>
        <v>1105.4299999999998</v>
      </c>
      <c r="Q157" s="562">
        <f t="shared" si="51"/>
        <v>2954.0299999999997</v>
      </c>
      <c r="R157" s="17">
        <v>3000</v>
      </c>
      <c r="S157" s="17">
        <v>350365</v>
      </c>
      <c r="T157" s="434"/>
    </row>
    <row r="158" spans="1:20" ht="15.75" thickBot="1" x14ac:dyDescent="0.3">
      <c r="A158" s="199" t="s">
        <v>40</v>
      </c>
      <c r="B158" s="246"/>
      <c r="C158" s="270">
        <v>1262.8</v>
      </c>
      <c r="D158" s="247">
        <v>229.8</v>
      </c>
      <c r="E158" s="247">
        <v>442.54</v>
      </c>
      <c r="F158" s="249">
        <f t="shared" si="44"/>
        <v>276.27772200000004</v>
      </c>
      <c r="G158" s="249">
        <f t="shared" si="45"/>
        <v>166.26227800000001</v>
      </c>
      <c r="H158" s="595">
        <v>32.08</v>
      </c>
      <c r="I158" s="583">
        <f t="shared" si="42"/>
        <v>474.62000000000006</v>
      </c>
      <c r="J158" s="615">
        <v>0</v>
      </c>
      <c r="K158" s="247">
        <v>17.38</v>
      </c>
      <c r="L158" s="459">
        <f t="shared" si="48"/>
        <v>1984.6000000000001</v>
      </c>
      <c r="M158" s="247">
        <v>190.02</v>
      </c>
      <c r="N158" s="433">
        <v>101.48</v>
      </c>
      <c r="O158" s="20">
        <v>837.06</v>
      </c>
      <c r="P158" s="461">
        <f t="shared" si="52"/>
        <v>1128.56</v>
      </c>
      <c r="Q158" s="562">
        <f t="shared" si="51"/>
        <v>3113.16</v>
      </c>
      <c r="R158" s="17">
        <v>3500</v>
      </c>
      <c r="S158" s="199">
        <v>35859</v>
      </c>
      <c r="T158" s="246"/>
    </row>
    <row r="159" spans="1:20" ht="15.75" thickBot="1" x14ac:dyDescent="0.3">
      <c r="A159" s="243"/>
      <c r="B159" s="241"/>
      <c r="C159" s="253">
        <f>SUM(C156:C158)</f>
        <v>3788.3999999999996</v>
      </c>
      <c r="D159" s="244">
        <f>SUM(D156:D158)</f>
        <v>569.33999999999992</v>
      </c>
      <c r="E159" s="243">
        <f>SUM(E156:E158)</f>
        <v>1065.8499999999999</v>
      </c>
      <c r="F159" s="250">
        <f t="shared" si="44"/>
        <v>665.41015500000003</v>
      </c>
      <c r="G159" s="250">
        <f t="shared" si="45"/>
        <v>400.43984499999993</v>
      </c>
      <c r="H159" s="594">
        <f>SUM(H156:H158)</f>
        <v>143.56</v>
      </c>
      <c r="I159" s="257">
        <f t="shared" si="42"/>
        <v>1209.4099999999999</v>
      </c>
      <c r="J159" s="241">
        <f>SUM(J156:J158)</f>
        <v>0</v>
      </c>
      <c r="K159" s="244">
        <f>SUM(K156:K158)</f>
        <v>65.45</v>
      </c>
      <c r="L159" s="460">
        <f t="shared" si="48"/>
        <v>5632.5999999999995</v>
      </c>
      <c r="M159" s="245">
        <f>SUM(M156:M158)</f>
        <v>520.94999999999993</v>
      </c>
      <c r="N159" s="253">
        <f>SUM(N156:N158)</f>
        <v>304.44</v>
      </c>
      <c r="O159" s="244">
        <f>SUM(O156:O158)</f>
        <v>2511.1799999999998</v>
      </c>
      <c r="P159" s="460">
        <f t="shared" si="52"/>
        <v>3336.5699999999997</v>
      </c>
      <c r="Q159" s="563">
        <f>SUM(Q156:Q158)</f>
        <v>8969.1699999999983</v>
      </c>
      <c r="R159" s="603"/>
      <c r="S159" s="260"/>
      <c r="T159" s="245"/>
    </row>
    <row r="160" spans="1:20" x14ac:dyDescent="0.25">
      <c r="A160" s="17" t="s">
        <v>39</v>
      </c>
      <c r="B160" s="432">
        <v>40</v>
      </c>
      <c r="C160" s="433">
        <v>845.6</v>
      </c>
      <c r="D160" s="242">
        <v>189.08</v>
      </c>
      <c r="E160" s="242">
        <v>321.69</v>
      </c>
      <c r="F160" s="251">
        <f t="shared" si="44"/>
        <v>200.83106700000002</v>
      </c>
      <c r="G160" s="251">
        <f t="shared" si="45"/>
        <v>120.85893299999999</v>
      </c>
      <c r="H160" s="587">
        <v>47.81</v>
      </c>
      <c r="I160" s="582">
        <f t="shared" si="42"/>
        <v>369.5</v>
      </c>
      <c r="J160" s="242">
        <v>260.26</v>
      </c>
      <c r="K160" s="242">
        <v>23.65</v>
      </c>
      <c r="L160" s="468">
        <f t="shared" si="48"/>
        <v>1688.0900000000001</v>
      </c>
      <c r="M160" s="242">
        <v>54.68</v>
      </c>
      <c r="N160" s="433">
        <v>67.95</v>
      </c>
      <c r="O160" s="242">
        <v>560.51</v>
      </c>
      <c r="P160" s="457">
        <f t="shared" si="52"/>
        <v>683.14</v>
      </c>
      <c r="Q160" s="561">
        <f>L160+P160</f>
        <v>2371.23</v>
      </c>
      <c r="R160" s="17">
        <v>2300</v>
      </c>
      <c r="S160" s="20">
        <v>712287</v>
      </c>
      <c r="T160" s="432">
        <v>40</v>
      </c>
    </row>
    <row r="161" spans="1:20" x14ac:dyDescent="0.25">
      <c r="A161" s="17" t="s">
        <v>82</v>
      </c>
      <c r="B161" s="434"/>
      <c r="C161" s="181">
        <v>845.6</v>
      </c>
      <c r="D161" s="17">
        <v>189.08</v>
      </c>
      <c r="E161" s="17">
        <v>321.69</v>
      </c>
      <c r="F161" s="48">
        <f t="shared" si="44"/>
        <v>200.83106700000002</v>
      </c>
      <c r="G161" s="48">
        <f t="shared" si="45"/>
        <v>120.85893299999999</v>
      </c>
      <c r="H161" s="155">
        <v>26.85</v>
      </c>
      <c r="I161" s="581">
        <f t="shared" si="42"/>
        <v>348.54</v>
      </c>
      <c r="J161" s="17">
        <v>260.26</v>
      </c>
      <c r="K161" s="17">
        <v>8.5500000000000007</v>
      </c>
      <c r="L161" s="468">
        <f t="shared" si="48"/>
        <v>1652.03</v>
      </c>
      <c r="M161" s="17">
        <v>55.63</v>
      </c>
      <c r="N161" s="433">
        <v>67.95</v>
      </c>
      <c r="O161" s="20">
        <v>560.51</v>
      </c>
      <c r="P161" s="456">
        <f t="shared" si="52"/>
        <v>684.09</v>
      </c>
      <c r="Q161" s="561">
        <f t="shared" ref="Q161:Q166" si="53">L161+P161</f>
        <v>2336.12</v>
      </c>
      <c r="R161" s="17">
        <v>2400</v>
      </c>
      <c r="S161" s="17">
        <v>487265</v>
      </c>
      <c r="T161" s="434"/>
    </row>
    <row r="162" spans="1:20" ht="15.75" thickBot="1" x14ac:dyDescent="0.3">
      <c r="A162" s="199" t="s">
        <v>40</v>
      </c>
      <c r="B162" s="246"/>
      <c r="C162" s="172">
        <v>845.6</v>
      </c>
      <c r="D162" s="199">
        <v>189.08</v>
      </c>
      <c r="E162" s="199">
        <v>321.69</v>
      </c>
      <c r="F162" s="249">
        <f t="shared" si="44"/>
        <v>200.83106700000002</v>
      </c>
      <c r="G162" s="249">
        <f t="shared" si="45"/>
        <v>120.85893299999999</v>
      </c>
      <c r="H162" s="591">
        <v>21.48</v>
      </c>
      <c r="I162" s="583">
        <f t="shared" si="42"/>
        <v>343.17</v>
      </c>
      <c r="J162" s="199">
        <v>0</v>
      </c>
      <c r="K162" s="199">
        <v>16.61</v>
      </c>
      <c r="L162" s="468">
        <f t="shared" si="48"/>
        <v>1394.46</v>
      </c>
      <c r="M162" s="199">
        <v>63.34</v>
      </c>
      <c r="N162" s="433">
        <v>67.95</v>
      </c>
      <c r="O162" s="20">
        <v>560.51</v>
      </c>
      <c r="P162" s="461">
        <f t="shared" si="52"/>
        <v>691.8</v>
      </c>
      <c r="Q162" s="570">
        <f t="shared" si="53"/>
        <v>2086.2600000000002</v>
      </c>
      <c r="R162" s="17">
        <v>2302</v>
      </c>
      <c r="S162" s="199">
        <v>603397</v>
      </c>
      <c r="T162" s="246"/>
    </row>
    <row r="163" spans="1:20" ht="15.75" thickBot="1" x14ac:dyDescent="0.3">
      <c r="A163" s="243"/>
      <c r="B163" s="241"/>
      <c r="C163" s="253">
        <f>SUM(C160:C162)</f>
        <v>2536.8000000000002</v>
      </c>
      <c r="D163" s="244">
        <f>SUM(D160:D162)</f>
        <v>567.24</v>
      </c>
      <c r="E163" s="243">
        <f>SUM(E160:E162)</f>
        <v>965.06999999999994</v>
      </c>
      <c r="F163" s="250">
        <f t="shared" si="44"/>
        <v>602.493201</v>
      </c>
      <c r="G163" s="250">
        <f t="shared" si="45"/>
        <v>362.57679899999994</v>
      </c>
      <c r="H163" s="594">
        <f>SUM(H160:H162)</f>
        <v>96.14</v>
      </c>
      <c r="I163" s="257">
        <f t="shared" si="42"/>
        <v>1061.21</v>
      </c>
      <c r="J163" s="241">
        <f t="shared" ref="J163:O163" si="54">SUM(J160:J162)</f>
        <v>520.52</v>
      </c>
      <c r="K163" s="244">
        <f t="shared" si="54"/>
        <v>48.81</v>
      </c>
      <c r="L163" s="460">
        <f t="shared" si="54"/>
        <v>4734.58</v>
      </c>
      <c r="M163" s="245">
        <f t="shared" si="54"/>
        <v>173.65</v>
      </c>
      <c r="N163" s="253">
        <f t="shared" si="54"/>
        <v>203.85000000000002</v>
      </c>
      <c r="O163" s="244">
        <f t="shared" si="54"/>
        <v>1681.53</v>
      </c>
      <c r="P163" s="460">
        <f t="shared" si="52"/>
        <v>2059.0299999999997</v>
      </c>
      <c r="Q163" s="567">
        <f t="shared" si="53"/>
        <v>6793.61</v>
      </c>
      <c r="R163" s="603"/>
      <c r="S163" s="260"/>
      <c r="T163" s="245"/>
    </row>
    <row r="164" spans="1:20" x14ac:dyDescent="0.25">
      <c r="A164" s="17" t="s">
        <v>39</v>
      </c>
      <c r="B164" s="432">
        <v>41</v>
      </c>
      <c r="C164" s="433">
        <v>1265.5999999999999</v>
      </c>
      <c r="D164" s="242">
        <v>183.86</v>
      </c>
      <c r="E164" s="242">
        <v>385.83</v>
      </c>
      <c r="F164" s="251">
        <f t="shared" si="44"/>
        <v>240.87366900000001</v>
      </c>
      <c r="G164" s="251">
        <f t="shared" si="45"/>
        <v>144.95633099999998</v>
      </c>
      <c r="H164" s="587">
        <v>71.55</v>
      </c>
      <c r="I164" s="582">
        <f t="shared" si="42"/>
        <v>457.38</v>
      </c>
      <c r="J164" s="242">
        <v>106.42</v>
      </c>
      <c r="K164" s="242">
        <v>35.39</v>
      </c>
      <c r="L164" s="468">
        <f t="shared" ref="L164:L170" si="55">C164+D164+I164+J164+K164</f>
        <v>2048.65</v>
      </c>
      <c r="M164" s="242">
        <v>54.68</v>
      </c>
      <c r="N164" s="433">
        <v>101.7</v>
      </c>
      <c r="O164" s="242">
        <v>838.91</v>
      </c>
      <c r="P164" s="457">
        <f t="shared" si="52"/>
        <v>995.29</v>
      </c>
      <c r="Q164" s="568">
        <f t="shared" si="53"/>
        <v>3043.94</v>
      </c>
      <c r="R164" s="17">
        <v>2919</v>
      </c>
      <c r="S164" s="20">
        <v>941862</v>
      </c>
      <c r="T164" s="432">
        <v>41</v>
      </c>
    </row>
    <row r="165" spans="1:20" x14ac:dyDescent="0.25">
      <c r="A165" s="17" t="s">
        <v>82</v>
      </c>
      <c r="B165" s="434"/>
      <c r="C165" s="181">
        <v>1265.5999999999999</v>
      </c>
      <c r="D165" s="17">
        <v>150.97</v>
      </c>
      <c r="E165" s="17">
        <v>286.27999999999997</v>
      </c>
      <c r="F165" s="48">
        <f t="shared" si="44"/>
        <v>178.724604</v>
      </c>
      <c r="G165" s="48">
        <f t="shared" si="45"/>
        <v>107.55539599999999</v>
      </c>
      <c r="H165" s="155">
        <v>40.18</v>
      </c>
      <c r="I165" s="581">
        <f t="shared" si="42"/>
        <v>326.45999999999998</v>
      </c>
      <c r="J165" s="17">
        <v>65.790000000000006</v>
      </c>
      <c r="K165" s="17">
        <v>12.79</v>
      </c>
      <c r="L165" s="468">
        <f t="shared" si="55"/>
        <v>1821.61</v>
      </c>
      <c r="M165" s="17">
        <v>55.63</v>
      </c>
      <c r="N165" s="433">
        <v>101.7</v>
      </c>
      <c r="O165" s="20">
        <v>838.91</v>
      </c>
      <c r="P165" s="456">
        <f t="shared" si="52"/>
        <v>996.24</v>
      </c>
      <c r="Q165" s="562">
        <f t="shared" si="53"/>
        <v>2817.85</v>
      </c>
      <c r="R165" s="17">
        <v>3044</v>
      </c>
      <c r="S165" s="17">
        <v>463024</v>
      </c>
      <c r="T165" s="434"/>
    </row>
    <row r="166" spans="1:20" ht="15.75" thickBot="1" x14ac:dyDescent="0.3">
      <c r="A166" s="199" t="s">
        <v>40</v>
      </c>
      <c r="B166" s="246"/>
      <c r="C166" s="172">
        <v>1265.5999999999999</v>
      </c>
      <c r="D166" s="199">
        <v>173.54</v>
      </c>
      <c r="E166" s="199">
        <v>335.41</v>
      </c>
      <c r="F166" s="249">
        <f t="shared" si="44"/>
        <v>209.39646300000004</v>
      </c>
      <c r="G166" s="249">
        <f t="shared" si="45"/>
        <v>126.013537</v>
      </c>
      <c r="H166" s="591">
        <v>32.15</v>
      </c>
      <c r="I166" s="583">
        <f t="shared" si="42"/>
        <v>367.56</v>
      </c>
      <c r="J166" s="199">
        <v>50.41</v>
      </c>
      <c r="K166" s="199">
        <v>24.86</v>
      </c>
      <c r="L166" s="469">
        <f t="shared" si="55"/>
        <v>1881.9699999999998</v>
      </c>
      <c r="M166" s="199">
        <v>63.34</v>
      </c>
      <c r="N166" s="464">
        <v>101.7</v>
      </c>
      <c r="O166" s="20">
        <v>838.91</v>
      </c>
      <c r="P166" s="461">
        <f t="shared" si="52"/>
        <v>1003.95</v>
      </c>
      <c r="Q166" s="562">
        <f t="shared" si="53"/>
        <v>2885.92</v>
      </c>
      <c r="R166" s="17">
        <v>2818</v>
      </c>
      <c r="S166" s="199">
        <v>195957</v>
      </c>
      <c r="T166" s="246"/>
    </row>
    <row r="167" spans="1:20" ht="15.75" thickBot="1" x14ac:dyDescent="0.3">
      <c r="A167" s="228"/>
      <c r="B167" s="241"/>
      <c r="C167" s="253">
        <f>SUM(C164:C166)</f>
        <v>3796.7999999999997</v>
      </c>
      <c r="D167" s="244">
        <f>SUM(D164:D166)</f>
        <v>508.37</v>
      </c>
      <c r="E167" s="243">
        <f>SUM(E164:E166)</f>
        <v>1007.52</v>
      </c>
      <c r="F167" s="250">
        <f t="shared" si="44"/>
        <v>628.99473599999999</v>
      </c>
      <c r="G167" s="250">
        <f t="shared" si="45"/>
        <v>378.52526399999999</v>
      </c>
      <c r="H167" s="594">
        <f>SUM(H164:H166)</f>
        <v>143.88</v>
      </c>
      <c r="I167" s="257">
        <f t="shared" si="42"/>
        <v>1151.4000000000001</v>
      </c>
      <c r="J167" s="241">
        <f>SUM(J164:J166)</f>
        <v>222.62</v>
      </c>
      <c r="K167" s="244">
        <f>SUM(K164:K166)</f>
        <v>73.039999999999992</v>
      </c>
      <c r="L167" s="460">
        <f t="shared" si="55"/>
        <v>5752.23</v>
      </c>
      <c r="M167" s="267">
        <f>SUM(M164:M166)</f>
        <v>173.65</v>
      </c>
      <c r="N167" s="255">
        <f>SUM(N164:N166)</f>
        <v>305.10000000000002</v>
      </c>
      <c r="O167" s="267">
        <f>SUM(O164:O166)</f>
        <v>2516.73</v>
      </c>
      <c r="P167" s="460">
        <f t="shared" si="52"/>
        <v>2995.48</v>
      </c>
      <c r="Q167" s="563">
        <f>SUM(Q164:Q166)</f>
        <v>8747.7099999999991</v>
      </c>
      <c r="R167" s="603"/>
      <c r="S167" s="260"/>
      <c r="T167" s="245"/>
    </row>
    <row r="168" spans="1:20" x14ac:dyDescent="0.25">
      <c r="A168" s="17" t="s">
        <v>39</v>
      </c>
      <c r="B168" s="432">
        <v>42</v>
      </c>
      <c r="C168" s="433">
        <v>1262.8</v>
      </c>
      <c r="D168" s="242">
        <v>86.71</v>
      </c>
      <c r="E168" s="242">
        <v>153.54</v>
      </c>
      <c r="F168" s="251">
        <f t="shared" si="44"/>
        <v>95.855021999999991</v>
      </c>
      <c r="G168" s="251">
        <f t="shared" si="45"/>
        <v>57.684977999999994</v>
      </c>
      <c r="H168" s="587">
        <v>71.39</v>
      </c>
      <c r="I168" s="582">
        <f t="shared" si="42"/>
        <v>224.93</v>
      </c>
      <c r="J168" s="242">
        <v>260.26</v>
      </c>
      <c r="K168" s="242">
        <v>35.31</v>
      </c>
      <c r="L168" s="468">
        <f t="shared" si="55"/>
        <v>1870.01</v>
      </c>
      <c r="M168" s="242">
        <v>54.68</v>
      </c>
      <c r="N168" s="433">
        <v>101.48</v>
      </c>
      <c r="O168" s="242">
        <v>837.06</v>
      </c>
      <c r="P168" s="457">
        <f t="shared" si="52"/>
        <v>993.21999999999991</v>
      </c>
      <c r="Q168" s="561">
        <f>L168+P168</f>
        <v>2863.23</v>
      </c>
      <c r="R168" s="17">
        <v>3550</v>
      </c>
      <c r="S168" s="20">
        <v>166875</v>
      </c>
      <c r="T168" s="432">
        <v>42</v>
      </c>
    </row>
    <row r="169" spans="1:20" x14ac:dyDescent="0.25">
      <c r="A169" s="17" t="s">
        <v>82</v>
      </c>
      <c r="B169" s="434"/>
      <c r="C169" s="181">
        <v>1262.8</v>
      </c>
      <c r="D169" s="17">
        <v>64.260000000000005</v>
      </c>
      <c r="E169" s="17">
        <v>118.16</v>
      </c>
      <c r="F169" s="48">
        <f t="shared" si="44"/>
        <v>73.767288000000008</v>
      </c>
      <c r="G169" s="48">
        <f t="shared" si="45"/>
        <v>44.392711999999996</v>
      </c>
      <c r="H169" s="155">
        <v>40.090000000000003</v>
      </c>
      <c r="I169" s="581">
        <f t="shared" si="42"/>
        <v>158.25</v>
      </c>
      <c r="J169" s="248">
        <v>260.26</v>
      </c>
      <c r="K169" s="17">
        <v>12.76</v>
      </c>
      <c r="L169" s="468">
        <f t="shared" si="55"/>
        <v>1758.33</v>
      </c>
      <c r="M169" s="17">
        <v>55.63</v>
      </c>
      <c r="N169" s="433">
        <v>101.48</v>
      </c>
      <c r="O169" s="20">
        <v>837.06</v>
      </c>
      <c r="P169" s="456">
        <f t="shared" si="52"/>
        <v>994.17</v>
      </c>
      <c r="Q169" s="561">
        <f t="shared" ref="Q169:Q170" si="56">L169+P169</f>
        <v>2752.5</v>
      </c>
      <c r="R169" s="17">
        <v>2862</v>
      </c>
      <c r="S169" s="17">
        <v>58325</v>
      </c>
      <c r="T169" s="434"/>
    </row>
    <row r="170" spans="1:20" ht="15.75" thickBot="1" x14ac:dyDescent="0.3">
      <c r="A170" s="199" t="s">
        <v>40</v>
      </c>
      <c r="B170" s="246"/>
      <c r="C170" s="172">
        <v>1262.8</v>
      </c>
      <c r="D170" s="199">
        <v>77.84</v>
      </c>
      <c r="E170" s="199">
        <v>133.58000000000001</v>
      </c>
      <c r="F170" s="249">
        <f t="shared" si="44"/>
        <v>83.393994000000021</v>
      </c>
      <c r="G170" s="249">
        <f t="shared" si="45"/>
        <v>50.186005999999999</v>
      </c>
      <c r="H170" s="591">
        <v>32.08</v>
      </c>
      <c r="I170" s="583">
        <f t="shared" si="42"/>
        <v>165.66000000000003</v>
      </c>
      <c r="J170" s="246">
        <v>0</v>
      </c>
      <c r="K170" s="199">
        <v>17.38</v>
      </c>
      <c r="L170" s="468">
        <f t="shared" si="55"/>
        <v>1523.68</v>
      </c>
      <c r="M170" s="199">
        <v>63.34</v>
      </c>
      <c r="N170" s="433">
        <v>101.48</v>
      </c>
      <c r="O170" s="20">
        <v>837.06</v>
      </c>
      <c r="P170" s="461">
        <f t="shared" si="52"/>
        <v>1001.8799999999999</v>
      </c>
      <c r="Q170" s="561">
        <f t="shared" si="56"/>
        <v>2525.56</v>
      </c>
      <c r="R170" s="17">
        <v>2752</v>
      </c>
      <c r="S170" s="199">
        <v>2713</v>
      </c>
      <c r="T170" s="246"/>
    </row>
    <row r="171" spans="1:20" ht="15.75" thickBot="1" x14ac:dyDescent="0.3">
      <c r="A171" s="228"/>
      <c r="B171" s="241"/>
      <c r="C171" s="253">
        <f>SUM(C168:C170)</f>
        <v>3788.3999999999996</v>
      </c>
      <c r="D171" s="244">
        <f>SUM(D168:D170)</f>
        <v>228.81</v>
      </c>
      <c r="E171" s="243">
        <f>SUM(E168:E170)</f>
        <v>405.28</v>
      </c>
      <c r="F171" s="250">
        <f t="shared" si="44"/>
        <v>253.01630399999999</v>
      </c>
      <c r="G171" s="250">
        <f t="shared" si="45"/>
        <v>152.26369599999998</v>
      </c>
      <c r="H171" s="594">
        <f>SUM(H168:H170)</f>
        <v>143.56</v>
      </c>
      <c r="I171" s="257">
        <f t="shared" si="42"/>
        <v>548.83999999999992</v>
      </c>
      <c r="J171" s="241">
        <f t="shared" ref="J171:Q171" si="57">SUM(J168:J170)</f>
        <v>520.52</v>
      </c>
      <c r="K171" s="244">
        <f t="shared" si="57"/>
        <v>65.45</v>
      </c>
      <c r="L171" s="460">
        <f t="shared" si="57"/>
        <v>5152.0200000000004</v>
      </c>
      <c r="M171" s="267">
        <f t="shared" si="57"/>
        <v>173.65</v>
      </c>
      <c r="N171" s="255">
        <f t="shared" si="57"/>
        <v>304.44</v>
      </c>
      <c r="O171" s="267">
        <f t="shared" si="57"/>
        <v>2511.1799999999998</v>
      </c>
      <c r="P171" s="460">
        <f t="shared" si="57"/>
        <v>2989.2699999999995</v>
      </c>
      <c r="Q171" s="563">
        <f t="shared" si="57"/>
        <v>8141.2899999999991</v>
      </c>
      <c r="R171" s="603"/>
      <c r="S171" s="260"/>
      <c r="T171" s="245"/>
    </row>
    <row r="172" spans="1:20" s="235" customFormat="1" x14ac:dyDescent="0.25">
      <c r="A172" s="434" t="s">
        <v>39</v>
      </c>
      <c r="B172" s="432">
        <v>43</v>
      </c>
      <c r="C172" s="433">
        <v>840</v>
      </c>
      <c r="D172" s="242">
        <v>13.98</v>
      </c>
      <c r="E172" s="242">
        <v>55.33</v>
      </c>
      <c r="F172" s="251">
        <f t="shared" si="44"/>
        <v>34.542518999999999</v>
      </c>
      <c r="G172" s="251">
        <f t="shared" si="45"/>
        <v>20.787481</v>
      </c>
      <c r="H172" s="587">
        <v>47.49</v>
      </c>
      <c r="I172" s="582">
        <f t="shared" si="42"/>
        <v>102.82</v>
      </c>
      <c r="J172" s="242">
        <v>260.26</v>
      </c>
      <c r="K172" s="242">
        <v>23.49</v>
      </c>
      <c r="L172" s="457">
        <f t="shared" ref="L172:L182" si="58">C172+D172+I172+J172+K172</f>
        <v>1240.55</v>
      </c>
      <c r="M172" s="242">
        <v>54.68</v>
      </c>
      <c r="N172" s="433">
        <v>67.5</v>
      </c>
      <c r="O172" s="242">
        <v>556.79999999999995</v>
      </c>
      <c r="P172" s="457">
        <f t="shared" ref="P172:P203" si="59">SUM(M172:O172)</f>
        <v>678.98</v>
      </c>
      <c r="Q172" s="561">
        <f>L172+P172</f>
        <v>1919.53</v>
      </c>
      <c r="R172" s="248">
        <v>1800</v>
      </c>
      <c r="S172" s="242">
        <v>710059</v>
      </c>
      <c r="T172" s="432">
        <v>43</v>
      </c>
    </row>
    <row r="173" spans="1:20" x14ac:dyDescent="0.25">
      <c r="A173" s="17" t="s">
        <v>82</v>
      </c>
      <c r="B173" s="434"/>
      <c r="C173" s="181">
        <v>840</v>
      </c>
      <c r="D173" s="17">
        <v>22.56</v>
      </c>
      <c r="E173" s="17">
        <v>67.260000000000005</v>
      </c>
      <c r="F173" s="48">
        <f t="shared" si="44"/>
        <v>41.990418000000005</v>
      </c>
      <c r="G173" s="48">
        <f t="shared" si="45"/>
        <v>25.269582</v>
      </c>
      <c r="H173" s="155">
        <v>26.67</v>
      </c>
      <c r="I173" s="581">
        <f t="shared" si="42"/>
        <v>93.93</v>
      </c>
      <c r="J173" s="17">
        <v>260.26</v>
      </c>
      <c r="K173" s="17">
        <v>8.49</v>
      </c>
      <c r="L173" s="457">
        <f t="shared" si="58"/>
        <v>1225.24</v>
      </c>
      <c r="M173" s="17">
        <v>55.63</v>
      </c>
      <c r="N173" s="433">
        <v>67.5</v>
      </c>
      <c r="O173" s="20">
        <v>556.79999999999995</v>
      </c>
      <c r="P173" s="456">
        <f t="shared" si="59"/>
        <v>679.93</v>
      </c>
      <c r="Q173" s="561">
        <f t="shared" ref="Q173:Q186" si="60">L173+P173</f>
        <v>1905.17</v>
      </c>
      <c r="R173" s="17">
        <v>2000</v>
      </c>
      <c r="S173" s="17">
        <v>481169</v>
      </c>
      <c r="T173" s="434"/>
    </row>
    <row r="174" spans="1:20" ht="15.75" thickBot="1" x14ac:dyDescent="0.3">
      <c r="A174" s="199" t="s">
        <v>40</v>
      </c>
      <c r="B174" s="246"/>
      <c r="C174" s="172">
        <v>840</v>
      </c>
      <c r="D174" s="199">
        <v>17.98</v>
      </c>
      <c r="E174" s="199">
        <v>60.27</v>
      </c>
      <c r="F174" s="249">
        <f t="shared" si="44"/>
        <v>37.626561000000002</v>
      </c>
      <c r="G174" s="249">
        <f t="shared" si="45"/>
        <v>22.643439000000001</v>
      </c>
      <c r="H174" s="591">
        <v>21.34</v>
      </c>
      <c r="I174" s="583">
        <f t="shared" si="42"/>
        <v>81.61</v>
      </c>
      <c r="J174" s="199">
        <v>0</v>
      </c>
      <c r="K174" s="199">
        <v>11.56</v>
      </c>
      <c r="L174" s="459">
        <f t="shared" si="58"/>
        <v>951.15</v>
      </c>
      <c r="M174" s="199">
        <v>63.34</v>
      </c>
      <c r="N174" s="433">
        <v>67.5</v>
      </c>
      <c r="O174" s="20">
        <v>556.79999999999995</v>
      </c>
      <c r="P174" s="461">
        <f t="shared" si="59"/>
        <v>687.64</v>
      </c>
      <c r="Q174" s="561">
        <f t="shared" si="60"/>
        <v>1638.79</v>
      </c>
      <c r="R174" s="17">
        <v>1900</v>
      </c>
      <c r="S174" s="199">
        <v>589169</v>
      </c>
      <c r="T174" s="246"/>
    </row>
    <row r="175" spans="1:20" ht="15.75" thickBot="1" x14ac:dyDescent="0.3">
      <c r="A175" s="228"/>
      <c r="B175" s="241"/>
      <c r="C175" s="253">
        <f>SUM(C172:C174)</f>
        <v>2520</v>
      </c>
      <c r="D175" s="244">
        <f>SUM(D172:D174)</f>
        <v>54.519999999999996</v>
      </c>
      <c r="E175" s="243">
        <f>SUM(E172:E174)</f>
        <v>182.86</v>
      </c>
      <c r="F175" s="250">
        <f t="shared" si="44"/>
        <v>114.15949800000001</v>
      </c>
      <c r="G175" s="250">
        <f t="shared" si="45"/>
        <v>68.700502</v>
      </c>
      <c r="H175" s="589">
        <f>SUM(H172:H174)</f>
        <v>95.5</v>
      </c>
      <c r="I175" s="584">
        <f t="shared" si="42"/>
        <v>278.36</v>
      </c>
      <c r="J175" s="245">
        <f>SUM(J172:J174)</f>
        <v>520.52</v>
      </c>
      <c r="K175" s="244">
        <f>SUM(K172:K174)</f>
        <v>43.54</v>
      </c>
      <c r="L175" s="460">
        <f t="shared" si="58"/>
        <v>3416.94</v>
      </c>
      <c r="M175" s="245">
        <f>SUM(M172:M174)</f>
        <v>173.65</v>
      </c>
      <c r="N175" s="253">
        <f>SUM(N172:N174)</f>
        <v>202.5</v>
      </c>
      <c r="O175" s="244">
        <f>SUM(O172:O174)</f>
        <v>1670.3999999999999</v>
      </c>
      <c r="P175" s="460">
        <f t="shared" si="59"/>
        <v>2046.5499999999997</v>
      </c>
      <c r="Q175" s="563">
        <f t="shared" si="60"/>
        <v>5463.49</v>
      </c>
      <c r="R175" s="603"/>
      <c r="S175" s="260"/>
      <c r="T175" s="245"/>
    </row>
    <row r="176" spans="1:20" s="235" customFormat="1" x14ac:dyDescent="0.25">
      <c r="A176" s="434" t="s">
        <v>39</v>
      </c>
      <c r="B176" s="432">
        <v>44</v>
      </c>
      <c r="C176" s="433">
        <v>1293.5999999999999</v>
      </c>
      <c r="D176" s="242">
        <v>512.84</v>
      </c>
      <c r="E176" s="242">
        <v>773.52</v>
      </c>
      <c r="F176" s="251">
        <f t="shared" si="44"/>
        <v>482.90853600000003</v>
      </c>
      <c r="G176" s="251">
        <f t="shared" si="45"/>
        <v>290.61146399999996</v>
      </c>
      <c r="H176" s="587">
        <v>73.13</v>
      </c>
      <c r="I176" s="582">
        <f t="shared" si="42"/>
        <v>846.65</v>
      </c>
      <c r="J176" s="242">
        <v>383.03</v>
      </c>
      <c r="K176" s="242">
        <v>36.17</v>
      </c>
      <c r="L176" s="457">
        <f t="shared" si="58"/>
        <v>3072.29</v>
      </c>
      <c r="M176" s="242">
        <v>218.72</v>
      </c>
      <c r="N176" s="433">
        <v>103.95</v>
      </c>
      <c r="O176" s="242">
        <v>857.47</v>
      </c>
      <c r="P176" s="457">
        <f t="shared" si="59"/>
        <v>1180.1400000000001</v>
      </c>
      <c r="Q176" s="561">
        <f t="shared" si="60"/>
        <v>4252.43</v>
      </c>
      <c r="R176" s="248">
        <v>3000</v>
      </c>
      <c r="S176" s="242">
        <v>418856</v>
      </c>
      <c r="T176" s="432">
        <v>44</v>
      </c>
    </row>
    <row r="177" spans="1:20" x14ac:dyDescent="0.25">
      <c r="A177" s="17" t="s">
        <v>82</v>
      </c>
      <c r="B177" s="434"/>
      <c r="C177" s="433">
        <v>1293.5999999999999</v>
      </c>
      <c r="D177" s="17">
        <v>434.42</v>
      </c>
      <c r="E177" s="17">
        <v>661.41</v>
      </c>
      <c r="F177" s="48">
        <f t="shared" si="44"/>
        <v>412.91826300000002</v>
      </c>
      <c r="G177" s="48">
        <f t="shared" si="45"/>
        <v>248.49173699999997</v>
      </c>
      <c r="H177" s="155">
        <v>41.07</v>
      </c>
      <c r="I177" s="581">
        <f t="shared" si="42"/>
        <v>702.48</v>
      </c>
      <c r="J177" s="17">
        <v>281.51</v>
      </c>
      <c r="K177" s="17">
        <v>13.07</v>
      </c>
      <c r="L177" s="457">
        <f t="shared" si="58"/>
        <v>2725.0800000000004</v>
      </c>
      <c r="M177" s="17">
        <v>222.52</v>
      </c>
      <c r="N177" s="433">
        <v>103.95</v>
      </c>
      <c r="O177" s="20">
        <v>857.47</v>
      </c>
      <c r="P177" s="456">
        <f t="shared" si="59"/>
        <v>1183.94</v>
      </c>
      <c r="Q177" s="561">
        <f t="shared" si="60"/>
        <v>3909.0200000000004</v>
      </c>
      <c r="R177" s="17">
        <v>0</v>
      </c>
      <c r="S177" s="17"/>
      <c r="T177" s="434"/>
    </row>
    <row r="178" spans="1:20" ht="15.75" thickBot="1" x14ac:dyDescent="0.3">
      <c r="A178" s="199" t="s">
        <v>40</v>
      </c>
      <c r="B178" s="246"/>
      <c r="C178" s="172">
        <v>1293.5999999999999</v>
      </c>
      <c r="D178" s="199">
        <v>216.34</v>
      </c>
      <c r="E178" s="199">
        <v>362.68</v>
      </c>
      <c r="F178" s="249">
        <f t="shared" si="44"/>
        <v>226.42112400000002</v>
      </c>
      <c r="G178" s="249">
        <f t="shared" si="45"/>
        <v>136.25887599999999</v>
      </c>
      <c r="H178" s="591">
        <v>32.86</v>
      </c>
      <c r="I178" s="583">
        <f t="shared" si="42"/>
        <v>395.54</v>
      </c>
      <c r="J178" s="199">
        <v>150.28</v>
      </c>
      <c r="K178" s="199">
        <v>17.8</v>
      </c>
      <c r="L178" s="459">
        <f t="shared" si="58"/>
        <v>2073.56</v>
      </c>
      <c r="M178" s="199">
        <v>253.36</v>
      </c>
      <c r="N178" s="433">
        <v>103.95</v>
      </c>
      <c r="O178" s="20">
        <v>857.47</v>
      </c>
      <c r="P178" s="461">
        <f t="shared" si="59"/>
        <v>1214.78</v>
      </c>
      <c r="Q178" s="570">
        <f t="shared" si="60"/>
        <v>3288.34</v>
      </c>
      <c r="R178" s="17">
        <v>0</v>
      </c>
      <c r="S178" s="199"/>
      <c r="T178" s="246"/>
    </row>
    <row r="179" spans="1:20" ht="15.75" thickBot="1" x14ac:dyDescent="0.3">
      <c r="A179" s="228"/>
      <c r="B179" s="241"/>
      <c r="C179" s="253">
        <f>SUM(C176:C178)</f>
        <v>3880.7999999999997</v>
      </c>
      <c r="D179" s="244">
        <f>SUM(D176:D178)</f>
        <v>1163.5999999999999</v>
      </c>
      <c r="E179" s="243">
        <f>SUM(E176:E178)</f>
        <v>1797.61</v>
      </c>
      <c r="F179" s="250">
        <f t="shared" si="44"/>
        <v>1122.2479229999999</v>
      </c>
      <c r="G179" s="600">
        <f t="shared" si="45"/>
        <v>675.36207699999989</v>
      </c>
      <c r="H179" s="590">
        <f>SUM(H176:H178)</f>
        <v>147.06</v>
      </c>
      <c r="I179" s="253">
        <f t="shared" si="42"/>
        <v>1944.6699999999996</v>
      </c>
      <c r="J179" s="241">
        <f>SUM(J176:J178)</f>
        <v>814.81999999999994</v>
      </c>
      <c r="K179" s="244">
        <f>SUM(K176:K178)</f>
        <v>67.040000000000006</v>
      </c>
      <c r="L179" s="460">
        <f t="shared" si="58"/>
        <v>7870.9299999999994</v>
      </c>
      <c r="M179" s="245">
        <f>SUM(M176:M178)</f>
        <v>694.6</v>
      </c>
      <c r="N179" s="253">
        <f>SUM(N176:N178)</f>
        <v>311.85000000000002</v>
      </c>
      <c r="O179" s="244">
        <f>SUM(O176:O178)</f>
        <v>2572.41</v>
      </c>
      <c r="P179" s="460">
        <f t="shared" si="59"/>
        <v>3578.8599999999997</v>
      </c>
      <c r="Q179" s="567">
        <f t="shared" si="60"/>
        <v>11449.789999999999</v>
      </c>
      <c r="R179" s="603"/>
      <c r="S179" s="260"/>
      <c r="T179" s="245"/>
    </row>
    <row r="180" spans="1:20" s="235" customFormat="1" x14ac:dyDescent="0.25">
      <c r="A180" s="434" t="s">
        <v>39</v>
      </c>
      <c r="B180" s="432">
        <v>45</v>
      </c>
      <c r="C180" s="433">
        <v>1260</v>
      </c>
      <c r="D180" s="242">
        <v>87</v>
      </c>
      <c r="E180" s="242">
        <v>98.8</v>
      </c>
      <c r="F180" s="251">
        <f t="shared" si="44"/>
        <v>61.680840000000003</v>
      </c>
      <c r="G180" s="251">
        <f t="shared" si="45"/>
        <v>37.119159999999994</v>
      </c>
      <c r="H180" s="587">
        <v>71.239999999999995</v>
      </c>
      <c r="I180" s="582">
        <f t="shared" si="42"/>
        <v>170.04</v>
      </c>
      <c r="J180" s="242">
        <v>0</v>
      </c>
      <c r="K180" s="242">
        <v>35.24</v>
      </c>
      <c r="L180" s="457">
        <f t="shared" si="58"/>
        <v>1552.28</v>
      </c>
      <c r="M180" s="242">
        <v>54.68</v>
      </c>
      <c r="N180" s="433">
        <v>101.25</v>
      </c>
      <c r="O180" s="242">
        <v>835.2</v>
      </c>
      <c r="P180" s="457">
        <f t="shared" si="59"/>
        <v>991.13000000000011</v>
      </c>
      <c r="Q180" s="568">
        <f t="shared" si="60"/>
        <v>2543.41</v>
      </c>
      <c r="R180" s="248">
        <v>2272</v>
      </c>
      <c r="S180" s="242">
        <v>459055</v>
      </c>
      <c r="T180" s="432">
        <v>45</v>
      </c>
    </row>
    <row r="181" spans="1:20" x14ac:dyDescent="0.25">
      <c r="A181" s="17" t="s">
        <v>82</v>
      </c>
      <c r="B181" s="434"/>
      <c r="C181" s="181">
        <v>1260</v>
      </c>
      <c r="D181" s="17">
        <v>58</v>
      </c>
      <c r="E181" s="17">
        <v>71.14</v>
      </c>
      <c r="F181" s="48">
        <f t="shared" si="44"/>
        <v>44.412702000000003</v>
      </c>
      <c r="G181" s="48">
        <f t="shared" si="45"/>
        <v>26.727297999999998</v>
      </c>
      <c r="H181" s="155">
        <v>40.01</v>
      </c>
      <c r="I181" s="581">
        <f t="shared" si="42"/>
        <v>111.15</v>
      </c>
      <c r="J181" s="17">
        <v>0</v>
      </c>
      <c r="K181" s="17">
        <v>12.74</v>
      </c>
      <c r="L181" s="457">
        <f t="shared" si="58"/>
        <v>1441.89</v>
      </c>
      <c r="M181" s="17">
        <v>0</v>
      </c>
      <c r="N181" s="433">
        <v>101.25</v>
      </c>
      <c r="O181" s="20">
        <v>835.2</v>
      </c>
      <c r="P181" s="456">
        <f t="shared" si="59"/>
        <v>936.45</v>
      </c>
      <c r="Q181" s="568">
        <f t="shared" si="60"/>
        <v>2378.34</v>
      </c>
      <c r="R181" s="17">
        <v>2544</v>
      </c>
      <c r="S181" s="17">
        <v>461343</v>
      </c>
      <c r="T181" s="434"/>
    </row>
    <row r="182" spans="1:20" ht="15.75" thickBot="1" x14ac:dyDescent="0.3">
      <c r="A182" s="199" t="s">
        <v>40</v>
      </c>
      <c r="B182" s="246"/>
      <c r="C182" s="172">
        <v>1260</v>
      </c>
      <c r="D182" s="199">
        <v>60.96</v>
      </c>
      <c r="E182" s="199">
        <v>102.08</v>
      </c>
      <c r="F182" s="48">
        <f t="shared" si="44"/>
        <v>63.728543999999999</v>
      </c>
      <c r="G182" s="48">
        <f t="shared" si="45"/>
        <v>38.351455999999999</v>
      </c>
      <c r="H182" s="591">
        <v>32.01</v>
      </c>
      <c r="I182" s="583">
        <f t="shared" si="42"/>
        <v>134.09</v>
      </c>
      <c r="J182" s="199">
        <v>0</v>
      </c>
      <c r="K182" s="199">
        <v>17.34</v>
      </c>
      <c r="L182" s="457">
        <f t="shared" si="58"/>
        <v>1472.3899999999999</v>
      </c>
      <c r="M182" s="199">
        <v>0</v>
      </c>
      <c r="N182" s="433">
        <v>101.25</v>
      </c>
      <c r="O182" s="20">
        <v>835.2</v>
      </c>
      <c r="P182" s="461">
        <f t="shared" si="59"/>
        <v>936.45</v>
      </c>
      <c r="Q182" s="569">
        <f t="shared" si="60"/>
        <v>2408.84</v>
      </c>
      <c r="R182" s="17">
        <v>2380</v>
      </c>
      <c r="S182" s="199">
        <v>378359</v>
      </c>
      <c r="T182" s="246"/>
    </row>
    <row r="183" spans="1:20" ht="15.75" thickBot="1" x14ac:dyDescent="0.3">
      <c r="A183" s="228"/>
      <c r="B183" s="241"/>
      <c r="C183" s="253">
        <f>SUM(C180:C182)</f>
        <v>3780</v>
      </c>
      <c r="D183" s="241">
        <f>SUM(D180:D182)</f>
        <v>205.96</v>
      </c>
      <c r="E183" s="241">
        <f>SUM(E180:E182)</f>
        <v>272.02</v>
      </c>
      <c r="F183" s="252">
        <f t="shared" si="44"/>
        <v>169.82208600000001</v>
      </c>
      <c r="G183" s="252">
        <f t="shared" si="45"/>
        <v>102.19791399999998</v>
      </c>
      <c r="H183" s="589">
        <f>SUM(H180:H182)</f>
        <v>143.26</v>
      </c>
      <c r="I183" s="253">
        <f t="shared" si="42"/>
        <v>415.28</v>
      </c>
      <c r="J183" s="241">
        <f t="shared" ref="J183:O183" si="61">SUM(J180:J182)</f>
        <v>0</v>
      </c>
      <c r="K183" s="244">
        <f t="shared" si="61"/>
        <v>65.320000000000007</v>
      </c>
      <c r="L183" s="460">
        <f t="shared" si="61"/>
        <v>4466.5599999999995</v>
      </c>
      <c r="M183" s="245">
        <f t="shared" si="61"/>
        <v>54.68</v>
      </c>
      <c r="N183" s="253">
        <f t="shared" si="61"/>
        <v>303.75</v>
      </c>
      <c r="O183" s="244">
        <f t="shared" si="61"/>
        <v>2505.6000000000004</v>
      </c>
      <c r="P183" s="460">
        <f t="shared" si="59"/>
        <v>2864.03</v>
      </c>
      <c r="Q183" s="567">
        <f t="shared" si="60"/>
        <v>7330.59</v>
      </c>
      <c r="R183" s="603"/>
      <c r="S183" s="260"/>
      <c r="T183" s="245"/>
    </row>
    <row r="184" spans="1:20" s="235" customFormat="1" x14ac:dyDescent="0.25">
      <c r="A184" s="434" t="s">
        <v>39</v>
      </c>
      <c r="B184" s="432">
        <v>46</v>
      </c>
      <c r="C184" s="433">
        <v>834.4</v>
      </c>
      <c r="D184" s="242">
        <v>45.94</v>
      </c>
      <c r="E184" s="242">
        <v>89.63</v>
      </c>
      <c r="F184" s="48">
        <f t="shared" si="44"/>
        <v>55.956009000000002</v>
      </c>
      <c r="G184" s="48">
        <f t="shared" si="45"/>
        <v>33.673990999999994</v>
      </c>
      <c r="H184" s="587">
        <v>47.17</v>
      </c>
      <c r="I184" s="582">
        <f t="shared" si="42"/>
        <v>136.80000000000001</v>
      </c>
      <c r="J184" s="242">
        <v>260.26</v>
      </c>
      <c r="K184" s="242">
        <v>23.33</v>
      </c>
      <c r="L184" s="457">
        <f t="shared" ref="L184:L194" si="62">C184+D184+I184+J184+K184</f>
        <v>1300.7299999999998</v>
      </c>
      <c r="M184" s="242">
        <v>54.68</v>
      </c>
      <c r="N184" s="433">
        <v>67.05</v>
      </c>
      <c r="O184" s="242">
        <v>553.09</v>
      </c>
      <c r="P184" s="457">
        <f t="shared" si="59"/>
        <v>674.82</v>
      </c>
      <c r="Q184" s="568">
        <f t="shared" si="60"/>
        <v>1975.5499999999997</v>
      </c>
      <c r="R184" s="248">
        <v>2000</v>
      </c>
      <c r="S184" s="242">
        <v>707012</v>
      </c>
      <c r="T184" s="432">
        <v>46</v>
      </c>
    </row>
    <row r="185" spans="1:20" x14ac:dyDescent="0.25">
      <c r="A185" s="17" t="s">
        <v>82</v>
      </c>
      <c r="B185" s="434"/>
      <c r="C185" s="181">
        <v>834.4</v>
      </c>
      <c r="D185" s="17">
        <v>58.75</v>
      </c>
      <c r="E185" s="17">
        <v>113.11</v>
      </c>
      <c r="F185" s="48">
        <f t="shared" si="44"/>
        <v>70.614573000000007</v>
      </c>
      <c r="G185" s="48">
        <f t="shared" si="45"/>
        <v>42.495426999999999</v>
      </c>
      <c r="H185" s="155">
        <v>26.49</v>
      </c>
      <c r="I185" s="581">
        <f t="shared" si="42"/>
        <v>139.60000000000002</v>
      </c>
      <c r="J185" s="17">
        <v>260.26</v>
      </c>
      <c r="K185" s="17">
        <v>8.43</v>
      </c>
      <c r="L185" s="457">
        <f t="shared" si="62"/>
        <v>1301.44</v>
      </c>
      <c r="M185" s="17">
        <v>55.63</v>
      </c>
      <c r="N185" s="433">
        <v>67.05</v>
      </c>
      <c r="O185" s="20">
        <v>553.09</v>
      </c>
      <c r="P185" s="456">
        <f t="shared" si="59"/>
        <v>675.77</v>
      </c>
      <c r="Q185" s="568">
        <f t="shared" si="60"/>
        <v>1977.21</v>
      </c>
      <c r="R185" s="17">
        <v>2000</v>
      </c>
      <c r="S185" s="17">
        <v>240009</v>
      </c>
      <c r="T185" s="434"/>
    </row>
    <row r="186" spans="1:20" ht="15.75" thickBot="1" x14ac:dyDescent="0.3">
      <c r="A186" s="199" t="s">
        <v>40</v>
      </c>
      <c r="B186" s="246"/>
      <c r="C186" s="172">
        <v>834.4</v>
      </c>
      <c r="D186" s="199">
        <v>56.96</v>
      </c>
      <c r="E186" s="199">
        <v>131.13</v>
      </c>
      <c r="F186" s="249">
        <f t="shared" si="44"/>
        <v>81.864458999999997</v>
      </c>
      <c r="G186" s="249">
        <f t="shared" si="45"/>
        <v>49.265540999999999</v>
      </c>
      <c r="H186" s="591">
        <v>21.2</v>
      </c>
      <c r="I186" s="583">
        <f t="shared" si="42"/>
        <v>152.32999999999998</v>
      </c>
      <c r="J186" s="199">
        <v>0</v>
      </c>
      <c r="K186" s="199">
        <v>16.39</v>
      </c>
      <c r="L186" s="459">
        <f t="shared" si="62"/>
        <v>1060.0800000000002</v>
      </c>
      <c r="M186" s="199">
        <v>63.34</v>
      </c>
      <c r="N186" s="464">
        <v>67.05</v>
      </c>
      <c r="O186" s="20">
        <v>553.09</v>
      </c>
      <c r="P186" s="461">
        <f t="shared" si="59"/>
        <v>683.48</v>
      </c>
      <c r="Q186" s="568">
        <f t="shared" si="60"/>
        <v>1743.5600000000002</v>
      </c>
      <c r="R186" s="17">
        <v>2000</v>
      </c>
      <c r="S186" s="199">
        <v>61324</v>
      </c>
      <c r="T186" s="246"/>
    </row>
    <row r="187" spans="1:20" ht="15.75" thickBot="1" x14ac:dyDescent="0.3">
      <c r="A187" s="228"/>
      <c r="B187" s="241"/>
      <c r="C187" s="253">
        <f>SUM(C184:C186)</f>
        <v>2503.1999999999998</v>
      </c>
      <c r="D187" s="244">
        <f>SUM(D184:D186)</f>
        <v>161.65</v>
      </c>
      <c r="E187" s="243">
        <f>SUM(E184:E186)</f>
        <v>333.87</v>
      </c>
      <c r="F187" s="250">
        <f t="shared" si="44"/>
        <v>208.43504100000001</v>
      </c>
      <c r="G187" s="600">
        <f t="shared" si="45"/>
        <v>125.43495899999999</v>
      </c>
      <c r="H187" s="590">
        <f>SUM(H184:H186)</f>
        <v>94.86</v>
      </c>
      <c r="I187" s="253">
        <f t="shared" si="42"/>
        <v>428.73</v>
      </c>
      <c r="J187" s="241">
        <f>SUM(J184:J186)</f>
        <v>520.52</v>
      </c>
      <c r="K187" s="244">
        <f>SUM(K184:K186)</f>
        <v>48.15</v>
      </c>
      <c r="L187" s="460">
        <f t="shared" si="62"/>
        <v>3662.25</v>
      </c>
      <c r="M187" s="267">
        <f>SUM(M184:M186)</f>
        <v>173.65</v>
      </c>
      <c r="N187" s="255">
        <f>SUM(N184:N186)</f>
        <v>201.14999999999998</v>
      </c>
      <c r="O187" s="267">
        <f>SUM(O184:O186)</f>
        <v>1659.27</v>
      </c>
      <c r="P187" s="460">
        <f t="shared" si="59"/>
        <v>2034.07</v>
      </c>
      <c r="Q187" s="563">
        <f>SUM(Q184:Q186)</f>
        <v>5696.32</v>
      </c>
      <c r="R187" s="603"/>
      <c r="S187" s="260"/>
      <c r="T187" s="245"/>
    </row>
    <row r="188" spans="1:20" s="235" customFormat="1" x14ac:dyDescent="0.25">
      <c r="A188" s="434" t="s">
        <v>39</v>
      </c>
      <c r="B188" s="432">
        <v>47</v>
      </c>
      <c r="C188" s="433">
        <v>1271.2</v>
      </c>
      <c r="D188" s="242">
        <v>45.24</v>
      </c>
      <c r="E188" s="242">
        <v>115</v>
      </c>
      <c r="F188" s="251">
        <f t="shared" si="44"/>
        <v>71.794499999999999</v>
      </c>
      <c r="G188" s="251">
        <f t="shared" si="45"/>
        <v>43.205500000000001</v>
      </c>
      <c r="H188" s="587">
        <v>71.87</v>
      </c>
      <c r="I188" s="582">
        <f t="shared" si="42"/>
        <v>186.87</v>
      </c>
      <c r="J188" s="242">
        <v>82.13</v>
      </c>
      <c r="K188" s="242">
        <v>35.549999999999997</v>
      </c>
      <c r="L188" s="457">
        <f t="shared" si="62"/>
        <v>1620.99</v>
      </c>
      <c r="M188" s="242">
        <v>54.68</v>
      </c>
      <c r="N188" s="433">
        <v>102.15</v>
      </c>
      <c r="O188" s="242">
        <v>842.62</v>
      </c>
      <c r="P188" s="457">
        <f t="shared" si="59"/>
        <v>999.45</v>
      </c>
      <c r="Q188" s="561">
        <f>L188+P188</f>
        <v>2620.44</v>
      </c>
      <c r="R188" s="248">
        <v>2500</v>
      </c>
      <c r="S188" s="242">
        <v>579357</v>
      </c>
      <c r="T188" s="432">
        <v>47</v>
      </c>
    </row>
    <row r="189" spans="1:20" x14ac:dyDescent="0.25">
      <c r="A189" s="17" t="s">
        <v>82</v>
      </c>
      <c r="B189" s="434"/>
      <c r="C189" s="181">
        <v>1271.2</v>
      </c>
      <c r="D189" s="17">
        <v>39.44</v>
      </c>
      <c r="E189" s="17">
        <v>88.92</v>
      </c>
      <c r="F189" s="48">
        <f t="shared" si="44"/>
        <v>55.512756000000003</v>
      </c>
      <c r="G189" s="48">
        <f t="shared" si="45"/>
        <v>33.407243999999999</v>
      </c>
      <c r="H189" s="155">
        <v>40.36</v>
      </c>
      <c r="I189" s="581">
        <f t="shared" si="42"/>
        <v>129.28</v>
      </c>
      <c r="J189" s="17">
        <v>48.93</v>
      </c>
      <c r="K189" s="17">
        <v>12.85</v>
      </c>
      <c r="L189" s="457">
        <f t="shared" si="62"/>
        <v>1501.7</v>
      </c>
      <c r="M189" s="17">
        <v>55.63</v>
      </c>
      <c r="N189" s="433">
        <v>102.15</v>
      </c>
      <c r="O189" s="20">
        <v>842.62</v>
      </c>
      <c r="P189" s="456">
        <f t="shared" si="59"/>
        <v>1000.4</v>
      </c>
      <c r="Q189" s="561">
        <f t="shared" ref="Q189:Q194" si="63">L189+P189</f>
        <v>2502.1</v>
      </c>
      <c r="R189" s="17">
        <v>2500</v>
      </c>
      <c r="S189" s="17">
        <v>63667</v>
      </c>
      <c r="T189" s="434"/>
    </row>
    <row r="190" spans="1:20" ht="15.75" thickBot="1" x14ac:dyDescent="0.3">
      <c r="A190" s="199" t="s">
        <v>40</v>
      </c>
      <c r="B190" s="246"/>
      <c r="C190" s="172">
        <v>1271.2</v>
      </c>
      <c r="D190" s="199">
        <v>11.6</v>
      </c>
      <c r="E190" s="199">
        <v>15.81</v>
      </c>
      <c r="F190" s="249">
        <f t="shared" si="44"/>
        <v>9.8701830000000008</v>
      </c>
      <c r="G190" s="249">
        <f t="shared" si="45"/>
        <v>5.9398169999999997</v>
      </c>
      <c r="H190" s="591">
        <v>32.299999999999997</v>
      </c>
      <c r="I190" s="583">
        <f t="shared" si="42"/>
        <v>48.11</v>
      </c>
      <c r="J190" s="199">
        <v>1.1399999999999999</v>
      </c>
      <c r="K190" s="199">
        <v>17.489999999999998</v>
      </c>
      <c r="L190" s="459">
        <f t="shared" si="62"/>
        <v>1349.54</v>
      </c>
      <c r="M190" s="199">
        <v>63.34</v>
      </c>
      <c r="N190" s="464">
        <v>102.15</v>
      </c>
      <c r="O190" s="20">
        <v>842.62</v>
      </c>
      <c r="P190" s="461">
        <f t="shared" si="59"/>
        <v>1008.11</v>
      </c>
      <c r="Q190" s="570">
        <f t="shared" si="63"/>
        <v>2357.65</v>
      </c>
      <c r="R190" s="17">
        <v>2500</v>
      </c>
      <c r="S190" s="199">
        <v>39409</v>
      </c>
      <c r="T190" s="246"/>
    </row>
    <row r="191" spans="1:20" ht="15.75" thickBot="1" x14ac:dyDescent="0.3">
      <c r="A191" s="228"/>
      <c r="B191" s="241"/>
      <c r="C191" s="253">
        <f>SUM(C188:C190)</f>
        <v>3813.6000000000004</v>
      </c>
      <c r="D191" s="241">
        <f>SUM(D188:D190)</f>
        <v>96.28</v>
      </c>
      <c r="E191" s="244">
        <f>SUM(E188:E190)</f>
        <v>219.73000000000002</v>
      </c>
      <c r="F191" s="268">
        <f t="shared" si="44"/>
        <v>137.17743900000002</v>
      </c>
      <c r="G191" s="250">
        <f t="shared" si="45"/>
        <v>82.552560999999997</v>
      </c>
      <c r="H191" s="594">
        <f>SUM(H188:H190)</f>
        <v>144.53</v>
      </c>
      <c r="I191" s="257">
        <f t="shared" si="42"/>
        <v>364.26</v>
      </c>
      <c r="J191" s="241">
        <f>SUM(J188:J190)</f>
        <v>132.19999999999999</v>
      </c>
      <c r="K191" s="244">
        <f>SUM(K188:K190)</f>
        <v>65.89</v>
      </c>
      <c r="L191" s="460">
        <f t="shared" si="62"/>
        <v>4472.2300000000005</v>
      </c>
      <c r="M191" s="267">
        <f>SUM(M188:M190)</f>
        <v>173.65</v>
      </c>
      <c r="N191" s="255">
        <f>SUM(N188:N190)</f>
        <v>306.45000000000005</v>
      </c>
      <c r="O191" s="267">
        <f>SUM(O188:O190)</f>
        <v>2527.86</v>
      </c>
      <c r="P191" s="460">
        <f t="shared" si="59"/>
        <v>3007.96</v>
      </c>
      <c r="Q191" s="567">
        <f t="shared" si="63"/>
        <v>7480.1900000000005</v>
      </c>
      <c r="R191" s="603"/>
      <c r="S191" s="260"/>
      <c r="T191" s="245"/>
    </row>
    <row r="192" spans="1:20" s="235" customFormat="1" x14ac:dyDescent="0.25">
      <c r="A192" s="434" t="s">
        <v>39</v>
      </c>
      <c r="B192" s="432">
        <v>48</v>
      </c>
      <c r="C192" s="433">
        <v>1237.5999999999999</v>
      </c>
      <c r="D192" s="242">
        <v>116</v>
      </c>
      <c r="E192" s="242">
        <v>158.08000000000001</v>
      </c>
      <c r="F192" s="251">
        <f t="shared" si="44"/>
        <v>98.689344000000006</v>
      </c>
      <c r="G192" s="251">
        <f t="shared" si="45"/>
        <v>59.390656</v>
      </c>
      <c r="H192" s="587">
        <v>69.97</v>
      </c>
      <c r="I192" s="582">
        <f t="shared" si="42"/>
        <v>228.05</v>
      </c>
      <c r="J192" s="242">
        <v>262.11</v>
      </c>
      <c r="K192" s="242">
        <v>34.61</v>
      </c>
      <c r="L192" s="457">
        <f t="shared" si="62"/>
        <v>1878.3699999999997</v>
      </c>
      <c r="M192" s="242">
        <v>54.68</v>
      </c>
      <c r="N192" s="433">
        <v>99.45</v>
      </c>
      <c r="O192" s="242">
        <v>820.35</v>
      </c>
      <c r="P192" s="462">
        <f t="shared" si="59"/>
        <v>974.48</v>
      </c>
      <c r="Q192" s="568">
        <f t="shared" si="63"/>
        <v>2852.8499999999995</v>
      </c>
      <c r="R192" s="248">
        <v>2557.69</v>
      </c>
      <c r="S192" s="248">
        <v>135936</v>
      </c>
      <c r="T192" s="432">
        <v>48</v>
      </c>
    </row>
    <row r="193" spans="1:20" x14ac:dyDescent="0.25">
      <c r="A193" s="17" t="s">
        <v>82</v>
      </c>
      <c r="B193" s="434"/>
      <c r="C193" s="181">
        <v>1237.5999999999999</v>
      </c>
      <c r="D193" s="17">
        <v>58</v>
      </c>
      <c r="E193" s="17">
        <v>118.56</v>
      </c>
      <c r="F193" s="48">
        <f t="shared" si="44"/>
        <v>74.017008000000004</v>
      </c>
      <c r="G193" s="48">
        <f t="shared" si="45"/>
        <v>44.542991999999998</v>
      </c>
      <c r="H193" s="155">
        <v>39.29</v>
      </c>
      <c r="I193" s="581">
        <f t="shared" si="42"/>
        <v>157.85</v>
      </c>
      <c r="J193" s="17">
        <v>87.37</v>
      </c>
      <c r="K193" s="17">
        <v>12.51</v>
      </c>
      <c r="L193" s="457">
        <f t="shared" si="62"/>
        <v>1553.3299999999997</v>
      </c>
      <c r="M193" s="17">
        <v>55.63</v>
      </c>
      <c r="N193" s="433">
        <v>99.45</v>
      </c>
      <c r="O193" s="20">
        <v>820.35</v>
      </c>
      <c r="P193" s="456">
        <f t="shared" si="59"/>
        <v>975.43000000000006</v>
      </c>
      <c r="Q193" s="568">
        <f t="shared" si="63"/>
        <v>2528.7599999999998</v>
      </c>
      <c r="R193" s="17">
        <v>2852.85</v>
      </c>
      <c r="S193" s="17">
        <v>591468</v>
      </c>
      <c r="T193" s="434"/>
    </row>
    <row r="194" spans="1:20" ht="15.75" thickBot="1" x14ac:dyDescent="0.3">
      <c r="A194" s="199" t="s">
        <v>40</v>
      </c>
      <c r="B194" s="246"/>
      <c r="C194" s="172">
        <v>1237.5999999999999</v>
      </c>
      <c r="D194" s="199">
        <v>116</v>
      </c>
      <c r="E194" s="199">
        <v>158.08000000000001</v>
      </c>
      <c r="F194" s="249">
        <f t="shared" si="44"/>
        <v>98.689344000000006</v>
      </c>
      <c r="G194" s="249">
        <f t="shared" si="45"/>
        <v>59.390656</v>
      </c>
      <c r="H194" s="591">
        <v>31.44</v>
      </c>
      <c r="I194" s="583">
        <f t="shared" si="42"/>
        <v>189.52</v>
      </c>
      <c r="J194" s="199">
        <v>174.74</v>
      </c>
      <c r="K194" s="199">
        <v>17.03</v>
      </c>
      <c r="L194" s="457">
        <f t="shared" si="62"/>
        <v>1734.8899999999999</v>
      </c>
      <c r="M194" s="199">
        <v>63.34</v>
      </c>
      <c r="N194" s="433">
        <v>99.45</v>
      </c>
      <c r="O194" s="20">
        <v>820.35</v>
      </c>
      <c r="P194" s="461">
        <f t="shared" si="59"/>
        <v>983.1400000000001</v>
      </c>
      <c r="Q194" s="569">
        <f t="shared" si="63"/>
        <v>2718.0299999999997</v>
      </c>
      <c r="R194" s="17">
        <v>2528.7600000000002</v>
      </c>
      <c r="S194" s="199">
        <v>540453</v>
      </c>
      <c r="T194" s="246"/>
    </row>
    <row r="195" spans="1:20" ht="15.75" thickBot="1" x14ac:dyDescent="0.3">
      <c r="A195" s="228"/>
      <c r="B195" s="244"/>
      <c r="C195" s="445">
        <f>SUM(C192:C194)</f>
        <v>3712.7999999999997</v>
      </c>
      <c r="D195" s="244">
        <f>SUM(D192:D194)</f>
        <v>290</v>
      </c>
      <c r="E195" s="243">
        <f>SUM(E192:E194)</f>
        <v>434.72</v>
      </c>
      <c r="F195" s="250">
        <f t="shared" si="44"/>
        <v>271.39569600000004</v>
      </c>
      <c r="G195" s="600">
        <f t="shared" si="45"/>
        <v>163.32430400000001</v>
      </c>
      <c r="H195" s="590">
        <f>SUM(H192:H194)</f>
        <v>140.69999999999999</v>
      </c>
      <c r="I195" s="253">
        <f t="shared" si="42"/>
        <v>575.42000000000007</v>
      </c>
      <c r="J195" s="241">
        <f t="shared" ref="J195:O195" si="64">SUM(J192:J194)</f>
        <v>524.22</v>
      </c>
      <c r="K195" s="244">
        <f t="shared" si="64"/>
        <v>64.150000000000006</v>
      </c>
      <c r="L195" s="460">
        <f t="shared" si="64"/>
        <v>5166.5899999999992</v>
      </c>
      <c r="M195" s="245">
        <f t="shared" si="64"/>
        <v>173.65</v>
      </c>
      <c r="N195" s="253">
        <f t="shared" si="64"/>
        <v>298.35000000000002</v>
      </c>
      <c r="O195" s="244">
        <f t="shared" si="64"/>
        <v>2461.0500000000002</v>
      </c>
      <c r="P195" s="470">
        <f t="shared" si="59"/>
        <v>2933.05</v>
      </c>
      <c r="Q195" s="573">
        <f>SUM(Q192:Q194)</f>
        <v>8099.6399999999985</v>
      </c>
      <c r="R195" s="603"/>
      <c r="S195" s="260"/>
      <c r="T195" s="267"/>
    </row>
    <row r="196" spans="1:20" s="235" customFormat="1" x14ac:dyDescent="0.25">
      <c r="A196" s="434" t="s">
        <v>39</v>
      </c>
      <c r="B196" s="432">
        <v>49</v>
      </c>
      <c r="C196" s="433">
        <v>842.8</v>
      </c>
      <c r="D196" s="242">
        <v>58</v>
      </c>
      <c r="E196" s="242">
        <v>79.040000000000006</v>
      </c>
      <c r="F196" s="251">
        <f t="shared" si="44"/>
        <v>49.344672000000003</v>
      </c>
      <c r="G196" s="251">
        <f t="shared" si="45"/>
        <v>29.695328</v>
      </c>
      <c r="H196" s="587">
        <v>47.65</v>
      </c>
      <c r="I196" s="582">
        <f t="shared" ref="I196:I259" si="65">SUM(F196:H196)</f>
        <v>126.69</v>
      </c>
      <c r="J196" s="242">
        <v>87.37</v>
      </c>
      <c r="K196" s="242">
        <v>23.57</v>
      </c>
      <c r="L196" s="457">
        <f t="shared" ref="L196:L201" si="66">C196+D196+I196+J196+K196</f>
        <v>1138.43</v>
      </c>
      <c r="M196" s="242">
        <v>54.68</v>
      </c>
      <c r="N196" s="433">
        <v>67.73</v>
      </c>
      <c r="O196" s="242">
        <v>558.66</v>
      </c>
      <c r="P196" s="457">
        <f t="shared" si="59"/>
        <v>681.06999999999994</v>
      </c>
      <c r="Q196" s="568">
        <f>L196+P196</f>
        <v>1819.5</v>
      </c>
      <c r="R196" s="248">
        <v>1810.68</v>
      </c>
      <c r="S196" s="242">
        <v>338458</v>
      </c>
      <c r="T196" s="432">
        <v>49</v>
      </c>
    </row>
    <row r="197" spans="1:20" x14ac:dyDescent="0.25">
      <c r="A197" s="17" t="s">
        <v>82</v>
      </c>
      <c r="B197" s="434"/>
      <c r="C197" s="181">
        <v>842.8</v>
      </c>
      <c r="D197" s="17">
        <v>49.3</v>
      </c>
      <c r="E197" s="17">
        <v>112.63</v>
      </c>
      <c r="F197" s="48">
        <f t="shared" si="44"/>
        <v>70.314909</v>
      </c>
      <c r="G197" s="48">
        <f t="shared" si="45"/>
        <v>42.315090999999995</v>
      </c>
      <c r="H197" s="155">
        <v>26.76</v>
      </c>
      <c r="I197" s="581">
        <f t="shared" si="65"/>
        <v>139.38999999999999</v>
      </c>
      <c r="J197" s="17">
        <v>174.74</v>
      </c>
      <c r="K197" s="17">
        <v>8.52</v>
      </c>
      <c r="L197" s="457">
        <f t="shared" si="66"/>
        <v>1214.7499999999998</v>
      </c>
      <c r="M197" s="17">
        <v>55.63</v>
      </c>
      <c r="N197" s="433">
        <v>67.73</v>
      </c>
      <c r="O197" s="20">
        <v>558.66</v>
      </c>
      <c r="P197" s="456">
        <f t="shared" si="59"/>
        <v>682.02</v>
      </c>
      <c r="Q197" s="568">
        <f t="shared" ref="Q197:Q214" si="67">L197+P197</f>
        <v>1896.7699999999998</v>
      </c>
      <c r="R197" s="17">
        <v>1819.49</v>
      </c>
      <c r="S197" s="17">
        <v>486018</v>
      </c>
      <c r="T197" s="434"/>
    </row>
    <row r="198" spans="1:20" ht="15.75" thickBot="1" x14ac:dyDescent="0.3">
      <c r="A198" s="199" t="s">
        <v>40</v>
      </c>
      <c r="B198" s="246"/>
      <c r="C198" s="172">
        <v>842.8</v>
      </c>
      <c r="D198" s="199">
        <v>8.6999999999999993</v>
      </c>
      <c r="E198" s="199">
        <v>45.45</v>
      </c>
      <c r="F198" s="249">
        <f t="shared" si="44"/>
        <v>28.374435000000002</v>
      </c>
      <c r="G198" s="249">
        <f t="shared" si="45"/>
        <v>17.075565000000001</v>
      </c>
      <c r="H198" s="591">
        <v>21.41</v>
      </c>
      <c r="I198" s="583">
        <f t="shared" si="65"/>
        <v>66.86</v>
      </c>
      <c r="J198" s="199">
        <v>87.37</v>
      </c>
      <c r="K198" s="214">
        <v>16.559999999999999</v>
      </c>
      <c r="L198" s="459">
        <f t="shared" si="66"/>
        <v>1022.29</v>
      </c>
      <c r="M198" s="239">
        <v>63.34</v>
      </c>
      <c r="N198" s="433">
        <v>67.73</v>
      </c>
      <c r="O198" s="20">
        <v>558.66</v>
      </c>
      <c r="P198" s="461">
        <f t="shared" si="59"/>
        <v>689.73</v>
      </c>
      <c r="Q198" s="569">
        <f t="shared" si="67"/>
        <v>1712.02</v>
      </c>
      <c r="R198" s="17">
        <v>1896.76</v>
      </c>
      <c r="S198" s="199">
        <v>729762</v>
      </c>
      <c r="T198" s="246"/>
    </row>
    <row r="199" spans="1:20" ht="15.75" thickBot="1" x14ac:dyDescent="0.3">
      <c r="A199" s="228"/>
      <c r="B199" s="241"/>
      <c r="C199" s="253">
        <f>SUM(C196:C198)</f>
        <v>2528.3999999999996</v>
      </c>
      <c r="D199" s="244">
        <f>SUM(D196:D198)</f>
        <v>116</v>
      </c>
      <c r="E199" s="243">
        <f>SUM(E196:E198)</f>
        <v>237.12</v>
      </c>
      <c r="F199" s="250">
        <f t="shared" si="44"/>
        <v>148.03401600000001</v>
      </c>
      <c r="G199" s="250">
        <f t="shared" si="45"/>
        <v>89.085983999999996</v>
      </c>
      <c r="H199" s="594">
        <f>SUM(H196:H198)</f>
        <v>95.82</v>
      </c>
      <c r="I199" s="257">
        <f t="shared" si="65"/>
        <v>332.94</v>
      </c>
      <c r="J199" s="241">
        <f>SUM(J196:J198)</f>
        <v>349.48</v>
      </c>
      <c r="K199" s="244">
        <f>SUM(K196:K198)</f>
        <v>48.650000000000006</v>
      </c>
      <c r="L199" s="460">
        <f t="shared" si="66"/>
        <v>3375.47</v>
      </c>
      <c r="M199" s="245">
        <f>SUM(M196:M198)</f>
        <v>173.65</v>
      </c>
      <c r="N199" s="253">
        <f>SUM(N196:N198)</f>
        <v>203.19</v>
      </c>
      <c r="O199" s="244">
        <f>SUM(O196:O198)</f>
        <v>1675.98</v>
      </c>
      <c r="P199" s="460">
        <f t="shared" si="59"/>
        <v>2052.8200000000002</v>
      </c>
      <c r="Q199" s="567">
        <f t="shared" si="67"/>
        <v>5428.29</v>
      </c>
      <c r="R199" s="603"/>
      <c r="S199" s="260"/>
      <c r="T199" s="245"/>
    </row>
    <row r="200" spans="1:20" s="235" customFormat="1" x14ac:dyDescent="0.25">
      <c r="A200" s="434" t="s">
        <v>39</v>
      </c>
      <c r="B200" s="432">
        <v>50</v>
      </c>
      <c r="C200" s="433">
        <v>1268.4000000000001</v>
      </c>
      <c r="D200" s="242">
        <v>348</v>
      </c>
      <c r="E200" s="242">
        <v>513.76</v>
      </c>
      <c r="F200" s="251">
        <f t="shared" ref="F200:F263" si="68">E200-G200</f>
        <v>320.74036799999999</v>
      </c>
      <c r="G200" s="251">
        <f t="shared" ref="G200:G263" si="69">E200*37.57%</f>
        <v>193.01963199999997</v>
      </c>
      <c r="H200" s="587">
        <v>71.709999999999994</v>
      </c>
      <c r="I200" s="582">
        <f t="shared" si="65"/>
        <v>585.47</v>
      </c>
      <c r="J200" s="612">
        <v>0</v>
      </c>
      <c r="K200" s="242">
        <v>35.47</v>
      </c>
      <c r="L200" s="457">
        <f t="shared" si="66"/>
        <v>2237.3399999999997</v>
      </c>
      <c r="M200" s="242">
        <v>164.04</v>
      </c>
      <c r="N200" s="433">
        <v>101.93</v>
      </c>
      <c r="O200" s="242">
        <v>840.77</v>
      </c>
      <c r="P200" s="457">
        <f t="shared" si="59"/>
        <v>1106.74</v>
      </c>
      <c r="Q200" s="568">
        <f t="shared" si="67"/>
        <v>3344.08</v>
      </c>
      <c r="R200" s="248">
        <v>3331.99</v>
      </c>
      <c r="S200" s="242">
        <v>335524</v>
      </c>
      <c r="T200" s="432">
        <v>50</v>
      </c>
    </row>
    <row r="201" spans="1:20" x14ac:dyDescent="0.25">
      <c r="A201" s="17" t="s">
        <v>82</v>
      </c>
      <c r="B201" s="434"/>
      <c r="C201" s="181">
        <v>1268.4000000000001</v>
      </c>
      <c r="D201" s="17">
        <v>348</v>
      </c>
      <c r="E201" s="17">
        <v>513.76</v>
      </c>
      <c r="F201" s="48">
        <f t="shared" si="68"/>
        <v>320.74036799999999</v>
      </c>
      <c r="G201" s="48">
        <f t="shared" si="69"/>
        <v>193.01963199999997</v>
      </c>
      <c r="H201" s="155">
        <v>40.270000000000003</v>
      </c>
      <c r="I201" s="581">
        <f t="shared" si="65"/>
        <v>554.03</v>
      </c>
      <c r="J201" s="156">
        <v>0</v>
      </c>
      <c r="K201" s="17">
        <v>12.82</v>
      </c>
      <c r="L201" s="457">
        <f t="shared" si="66"/>
        <v>2183.2500000000005</v>
      </c>
      <c r="M201" s="17">
        <v>166.89</v>
      </c>
      <c r="N201" s="433">
        <v>101.93</v>
      </c>
      <c r="O201" s="20">
        <v>840.77</v>
      </c>
      <c r="P201" s="456">
        <f t="shared" si="59"/>
        <v>1109.5899999999999</v>
      </c>
      <c r="Q201" s="568">
        <f t="shared" si="67"/>
        <v>3292.84</v>
      </c>
      <c r="R201" s="17">
        <v>2299.67</v>
      </c>
      <c r="S201" s="17">
        <v>486653</v>
      </c>
      <c r="T201" s="434"/>
    </row>
    <row r="202" spans="1:20" ht="15.75" thickBot="1" x14ac:dyDescent="0.3">
      <c r="A202" s="199" t="s">
        <v>40</v>
      </c>
      <c r="B202" s="246"/>
      <c r="C202" s="172">
        <v>1268.4000000000001</v>
      </c>
      <c r="D202" s="199">
        <v>406</v>
      </c>
      <c r="E202" s="199">
        <v>553.28</v>
      </c>
      <c r="F202" s="249">
        <f t="shared" si="68"/>
        <v>345.41270399999996</v>
      </c>
      <c r="G202" s="249">
        <f t="shared" si="69"/>
        <v>207.86729599999998</v>
      </c>
      <c r="H202" s="591">
        <v>32.32</v>
      </c>
      <c r="I202" s="583">
        <f t="shared" si="65"/>
        <v>585.6</v>
      </c>
      <c r="J202" s="614">
        <v>0</v>
      </c>
      <c r="K202" s="199">
        <v>17.45</v>
      </c>
      <c r="L202" s="459">
        <f>C202+D202+E202+H202+K202</f>
        <v>2277.4500000000003</v>
      </c>
      <c r="M202" s="199">
        <v>190.02</v>
      </c>
      <c r="N202" s="433">
        <v>101.93</v>
      </c>
      <c r="O202" s="20">
        <v>840.77</v>
      </c>
      <c r="P202" s="461">
        <f t="shared" si="59"/>
        <v>1132.72</v>
      </c>
      <c r="Q202" s="569">
        <f t="shared" si="67"/>
        <v>3410.17</v>
      </c>
      <c r="R202" s="17">
        <v>3292.83</v>
      </c>
      <c r="S202" s="199">
        <v>722219</v>
      </c>
      <c r="T202" s="246"/>
    </row>
    <row r="203" spans="1:20" ht="15.75" thickBot="1" x14ac:dyDescent="0.3">
      <c r="A203" s="228"/>
      <c r="B203" s="241"/>
      <c r="C203" s="253">
        <f>SUM(C200:C202)</f>
        <v>3805.2000000000003</v>
      </c>
      <c r="D203" s="244">
        <f>SUM(D200:D202)</f>
        <v>1102</v>
      </c>
      <c r="E203" s="243">
        <f>SUM(E200:E202)</f>
        <v>1580.8</v>
      </c>
      <c r="F203" s="250">
        <f t="shared" si="68"/>
        <v>986.89344000000006</v>
      </c>
      <c r="G203" s="600">
        <f t="shared" si="69"/>
        <v>593.9065599999999</v>
      </c>
      <c r="H203" s="590">
        <f>SUM(H200:H202)</f>
        <v>144.29999999999998</v>
      </c>
      <c r="I203" s="253">
        <f t="shared" si="65"/>
        <v>1725.1</v>
      </c>
      <c r="J203" s="241">
        <f>SUM(J200:J202)</f>
        <v>0</v>
      </c>
      <c r="K203" s="244">
        <f>SUM(K200:K202)</f>
        <v>65.739999999999995</v>
      </c>
      <c r="L203" s="460">
        <f>C203+D203+I203+J203+K203</f>
        <v>6698.0400000000009</v>
      </c>
      <c r="M203" s="245">
        <f>SUM(M200:M202)</f>
        <v>520.94999999999993</v>
      </c>
      <c r="N203" s="253">
        <f>SUM(N200:N202)</f>
        <v>305.79000000000002</v>
      </c>
      <c r="O203" s="244">
        <f>SUM(O200:O202)</f>
        <v>2522.31</v>
      </c>
      <c r="P203" s="470">
        <f t="shared" si="59"/>
        <v>3349.05</v>
      </c>
      <c r="Q203" s="573">
        <f t="shared" si="67"/>
        <v>10047.09</v>
      </c>
      <c r="R203" s="603"/>
      <c r="S203" s="260"/>
      <c r="T203" s="245"/>
    </row>
    <row r="204" spans="1:20" s="235" customFormat="1" x14ac:dyDescent="0.25">
      <c r="A204" s="434" t="s">
        <v>39</v>
      </c>
      <c r="B204" s="432">
        <v>51</v>
      </c>
      <c r="C204" s="433">
        <v>1338.4</v>
      </c>
      <c r="D204" s="242">
        <v>124.76</v>
      </c>
      <c r="E204" s="242">
        <v>224</v>
      </c>
      <c r="F204" s="251">
        <f t="shared" si="68"/>
        <v>139.84320000000002</v>
      </c>
      <c r="G204" s="251">
        <f t="shared" si="69"/>
        <v>84.15679999999999</v>
      </c>
      <c r="H204" s="587">
        <v>75.67</v>
      </c>
      <c r="I204" s="582">
        <f t="shared" si="65"/>
        <v>299.67</v>
      </c>
      <c r="J204" s="612">
        <v>0</v>
      </c>
      <c r="K204" s="242">
        <v>37.43</v>
      </c>
      <c r="L204" s="457">
        <f>D204+C204+I204+J204+K204</f>
        <v>1800.2600000000002</v>
      </c>
      <c r="M204" s="242">
        <v>54.68</v>
      </c>
      <c r="N204" s="433">
        <v>107.55</v>
      </c>
      <c r="O204" s="242">
        <v>887.17</v>
      </c>
      <c r="P204" s="457">
        <f t="shared" ref="P204:P235" si="70">SUM(M204:O204)</f>
        <v>1049.3999999999999</v>
      </c>
      <c r="Q204" s="568">
        <f t="shared" si="67"/>
        <v>2849.66</v>
      </c>
      <c r="R204" s="248">
        <v>0</v>
      </c>
      <c r="S204" s="242"/>
      <c r="T204" s="432">
        <v>51</v>
      </c>
    </row>
    <row r="205" spans="1:20" x14ac:dyDescent="0.25">
      <c r="A205" s="17" t="s">
        <v>82</v>
      </c>
      <c r="B205" s="434"/>
      <c r="C205" s="181">
        <v>1338.4</v>
      </c>
      <c r="D205" s="17">
        <v>70.239999999999995</v>
      </c>
      <c r="E205" s="17">
        <v>158.87</v>
      </c>
      <c r="F205" s="48">
        <f t="shared" si="68"/>
        <v>99.182541000000015</v>
      </c>
      <c r="G205" s="48">
        <f t="shared" si="69"/>
        <v>59.687458999999997</v>
      </c>
      <c r="H205" s="588">
        <v>42.49</v>
      </c>
      <c r="I205" s="582">
        <f t="shared" si="65"/>
        <v>201.36</v>
      </c>
      <c r="J205" s="613">
        <v>0</v>
      </c>
      <c r="K205" s="17">
        <v>13.53</v>
      </c>
      <c r="L205" s="457">
        <f>D205+C205+I205+J205+K205</f>
        <v>1623.53</v>
      </c>
      <c r="M205" s="20">
        <v>55.63</v>
      </c>
      <c r="N205" s="433">
        <v>107.55</v>
      </c>
      <c r="O205" s="20">
        <v>887.17</v>
      </c>
      <c r="P205" s="456">
        <f t="shared" si="70"/>
        <v>1050.3499999999999</v>
      </c>
      <c r="Q205" s="568">
        <f t="shared" si="67"/>
        <v>2673.88</v>
      </c>
      <c r="R205" s="17">
        <v>0</v>
      </c>
      <c r="S205" s="17"/>
      <c r="T205" s="434"/>
    </row>
    <row r="206" spans="1:20" ht="15.75" thickBot="1" x14ac:dyDescent="0.3">
      <c r="A206" s="199" t="s">
        <v>40</v>
      </c>
      <c r="B206" s="246"/>
      <c r="C206" s="181">
        <v>1338.4</v>
      </c>
      <c r="D206" s="199">
        <v>34.799999999999997</v>
      </c>
      <c r="E206" s="199">
        <v>67.180000000000007</v>
      </c>
      <c r="F206" s="249">
        <f t="shared" si="68"/>
        <v>41.940474000000009</v>
      </c>
      <c r="G206" s="249">
        <f t="shared" si="69"/>
        <v>25.239526000000001</v>
      </c>
      <c r="H206" s="592">
        <v>34</v>
      </c>
      <c r="I206" s="535">
        <f t="shared" si="65"/>
        <v>101.18</v>
      </c>
      <c r="J206" s="616">
        <v>0</v>
      </c>
      <c r="K206" s="199">
        <v>18.420000000000002</v>
      </c>
      <c r="L206" s="459">
        <f>D206+C206+I206+J206+K206</f>
        <v>1492.8000000000002</v>
      </c>
      <c r="M206" s="20">
        <v>63.34</v>
      </c>
      <c r="N206" s="433">
        <v>107.55</v>
      </c>
      <c r="O206" s="20">
        <v>887.17</v>
      </c>
      <c r="P206" s="461">
        <f t="shared" si="70"/>
        <v>1058.06</v>
      </c>
      <c r="Q206" s="568">
        <f t="shared" si="67"/>
        <v>2550.86</v>
      </c>
      <c r="R206" s="17">
        <v>7000</v>
      </c>
      <c r="S206" s="242">
        <v>227947</v>
      </c>
      <c r="T206" s="246"/>
    </row>
    <row r="207" spans="1:20" ht="15.75" thickBot="1" x14ac:dyDescent="0.3">
      <c r="A207" s="243"/>
      <c r="B207" s="241"/>
      <c r="C207" s="253">
        <f>SUM(C204:C206)</f>
        <v>4015.2000000000003</v>
      </c>
      <c r="D207" s="244">
        <f>SUM(D204:D206)</f>
        <v>229.8</v>
      </c>
      <c r="E207" s="243">
        <f>SUM(E204:E206)</f>
        <v>450.05</v>
      </c>
      <c r="F207" s="250">
        <f t="shared" si="68"/>
        <v>280.96621500000003</v>
      </c>
      <c r="G207" s="250">
        <f t="shared" si="69"/>
        <v>169.08378500000001</v>
      </c>
      <c r="H207" s="597">
        <f>SUM(H204:H206)</f>
        <v>152.16</v>
      </c>
      <c r="I207" s="275">
        <f t="shared" si="65"/>
        <v>602.21</v>
      </c>
      <c r="J207" s="256">
        <f>SUM(J204:J206)</f>
        <v>0</v>
      </c>
      <c r="K207" s="267">
        <f>SUM(K204:K206)</f>
        <v>69.38</v>
      </c>
      <c r="L207" s="460">
        <f>D207+C207+I207+J207+K207</f>
        <v>4916.59</v>
      </c>
      <c r="M207" s="245">
        <f>SUM(M204:M206)</f>
        <v>173.65</v>
      </c>
      <c r="N207" s="253">
        <f>SUM(N204:N206)</f>
        <v>322.64999999999998</v>
      </c>
      <c r="O207" s="244">
        <f>SUM(O204:O206)</f>
        <v>2661.5099999999998</v>
      </c>
      <c r="P207" s="470">
        <f t="shared" si="70"/>
        <v>3157.8099999999995</v>
      </c>
      <c r="Q207" s="572">
        <f t="shared" si="67"/>
        <v>8074.4</v>
      </c>
      <c r="R207" s="603"/>
      <c r="S207" s="260"/>
      <c r="T207" s="245"/>
    </row>
    <row r="208" spans="1:20" s="235" customFormat="1" x14ac:dyDescent="0.25">
      <c r="A208" s="434" t="s">
        <v>39</v>
      </c>
      <c r="B208" s="432">
        <v>52</v>
      </c>
      <c r="C208" s="433">
        <v>1008</v>
      </c>
      <c r="D208" s="242">
        <v>62.47</v>
      </c>
      <c r="E208" s="242">
        <v>121.21</v>
      </c>
      <c r="F208" s="251">
        <f t="shared" si="68"/>
        <v>75.671402999999998</v>
      </c>
      <c r="G208" s="251">
        <f t="shared" si="69"/>
        <v>45.538596999999996</v>
      </c>
      <c r="H208" s="587">
        <v>56.99</v>
      </c>
      <c r="I208" s="582">
        <f t="shared" si="65"/>
        <v>178.2</v>
      </c>
      <c r="J208" s="242">
        <v>260.26</v>
      </c>
      <c r="K208" s="242">
        <v>28.19</v>
      </c>
      <c r="L208" s="457">
        <f t="shared" ref="L208:L214" si="71">C208+D208+I208+J208+K208</f>
        <v>1537.1200000000001</v>
      </c>
      <c r="M208" s="242">
        <v>54.68</v>
      </c>
      <c r="N208" s="433">
        <v>81</v>
      </c>
      <c r="O208" s="242">
        <v>668.16</v>
      </c>
      <c r="P208" s="457">
        <f t="shared" si="70"/>
        <v>803.83999999999992</v>
      </c>
      <c r="Q208" s="568">
        <f t="shared" si="67"/>
        <v>2340.96</v>
      </c>
      <c r="R208" s="248">
        <v>1228</v>
      </c>
      <c r="S208" s="242">
        <v>496454</v>
      </c>
      <c r="T208" s="432">
        <v>52</v>
      </c>
    </row>
    <row r="209" spans="1:20" x14ac:dyDescent="0.25">
      <c r="A209" s="17" t="s">
        <v>82</v>
      </c>
      <c r="B209" s="434"/>
      <c r="C209" s="181">
        <v>1008</v>
      </c>
      <c r="D209" s="17">
        <v>40.020000000000003</v>
      </c>
      <c r="E209" s="199">
        <v>118.28</v>
      </c>
      <c r="F209" s="48">
        <f t="shared" si="68"/>
        <v>73.84220400000001</v>
      </c>
      <c r="G209" s="48">
        <f t="shared" si="69"/>
        <v>44.437795999999999</v>
      </c>
      <c r="H209" s="591">
        <v>32</v>
      </c>
      <c r="I209" s="583">
        <f t="shared" si="65"/>
        <v>150.28</v>
      </c>
      <c r="J209" s="17">
        <v>260.26</v>
      </c>
      <c r="K209" s="17">
        <v>10.19</v>
      </c>
      <c r="L209" s="457">
        <f t="shared" si="71"/>
        <v>1468.75</v>
      </c>
      <c r="M209" s="20">
        <v>55.63</v>
      </c>
      <c r="N209" s="433">
        <v>81</v>
      </c>
      <c r="O209" s="20">
        <v>668.16</v>
      </c>
      <c r="P209" s="456">
        <f t="shared" si="70"/>
        <v>804.79</v>
      </c>
      <c r="Q209" s="568">
        <f t="shared" si="67"/>
        <v>2273.54</v>
      </c>
      <c r="R209" s="17">
        <v>2340</v>
      </c>
      <c r="S209" s="17">
        <v>747919</v>
      </c>
      <c r="T209" s="434"/>
    </row>
    <row r="210" spans="1:20" ht="15.75" thickBot="1" x14ac:dyDescent="0.3">
      <c r="A210" s="199" t="s">
        <v>40</v>
      </c>
      <c r="B210" s="246"/>
      <c r="C210" s="181">
        <v>1008</v>
      </c>
      <c r="D210" s="199">
        <v>53.65</v>
      </c>
      <c r="E210" s="199">
        <v>119.67</v>
      </c>
      <c r="F210" s="249">
        <f t="shared" si="68"/>
        <v>74.709980999999999</v>
      </c>
      <c r="G210" s="249">
        <f t="shared" si="69"/>
        <v>44.960018999999996</v>
      </c>
      <c r="H210" s="591">
        <v>25.61</v>
      </c>
      <c r="I210" s="583">
        <f t="shared" si="65"/>
        <v>145.27999999999997</v>
      </c>
      <c r="J210" s="17">
        <v>0</v>
      </c>
      <c r="K210" s="199">
        <v>19.8</v>
      </c>
      <c r="L210" s="459">
        <f t="shared" si="71"/>
        <v>1226.73</v>
      </c>
      <c r="M210" s="20">
        <v>63.34</v>
      </c>
      <c r="N210" s="433">
        <v>81</v>
      </c>
      <c r="O210" s="20">
        <v>668.16</v>
      </c>
      <c r="P210" s="461">
        <f t="shared" si="70"/>
        <v>812.5</v>
      </c>
      <c r="Q210" s="569">
        <f t="shared" si="67"/>
        <v>2039.23</v>
      </c>
      <c r="R210" s="17">
        <v>0</v>
      </c>
      <c r="S210" s="199"/>
      <c r="T210" s="246"/>
    </row>
    <row r="211" spans="1:20" ht="15.75" thickBot="1" x14ac:dyDescent="0.3">
      <c r="A211" s="243"/>
      <c r="B211" s="241"/>
      <c r="C211" s="253">
        <f>SUM(C208:C210)</f>
        <v>3024</v>
      </c>
      <c r="D211" s="244">
        <f>SUM(D208:D210)</f>
        <v>156.14000000000001</v>
      </c>
      <c r="E211" s="243">
        <f>SUM(E208:E210)</f>
        <v>359.16</v>
      </c>
      <c r="F211" s="250">
        <f t="shared" si="68"/>
        <v>224.22358800000003</v>
      </c>
      <c r="G211" s="250">
        <f t="shared" si="69"/>
        <v>134.93641199999999</v>
      </c>
      <c r="H211" s="594">
        <f>SUM(H208:H210)</f>
        <v>114.60000000000001</v>
      </c>
      <c r="I211" s="257">
        <f t="shared" si="65"/>
        <v>473.76000000000005</v>
      </c>
      <c r="J211" s="241">
        <f>SUM(J208:J210)</f>
        <v>520.52</v>
      </c>
      <c r="K211" s="244">
        <f>SUM(K208:K210)</f>
        <v>58.180000000000007</v>
      </c>
      <c r="L211" s="460">
        <f t="shared" si="71"/>
        <v>4232.6000000000004</v>
      </c>
      <c r="M211" s="245">
        <f>SUM(M208:M210)</f>
        <v>173.65</v>
      </c>
      <c r="N211" s="253">
        <f>SUM(N208:N210)</f>
        <v>243</v>
      </c>
      <c r="O211" s="244">
        <f>SUM(O208:O210)</f>
        <v>2004.48</v>
      </c>
      <c r="P211" s="460">
        <f t="shared" si="70"/>
        <v>2421.13</v>
      </c>
      <c r="Q211" s="567">
        <f t="shared" si="67"/>
        <v>6653.7300000000005</v>
      </c>
      <c r="R211" s="603"/>
      <c r="S211" s="260"/>
      <c r="T211" s="245"/>
    </row>
    <row r="212" spans="1:20" s="235" customFormat="1" x14ac:dyDescent="0.25">
      <c r="A212" s="434" t="s">
        <v>39</v>
      </c>
      <c r="B212" s="432">
        <v>53</v>
      </c>
      <c r="C212" s="433">
        <v>868</v>
      </c>
      <c r="D212" s="242">
        <v>565.21</v>
      </c>
      <c r="E212" s="242">
        <v>1087.99</v>
      </c>
      <c r="F212" s="251">
        <f t="shared" si="68"/>
        <v>679.23215700000003</v>
      </c>
      <c r="G212" s="251">
        <f t="shared" si="69"/>
        <v>408.75784299999998</v>
      </c>
      <c r="H212" s="587">
        <v>49.07</v>
      </c>
      <c r="I212" s="582">
        <f t="shared" si="65"/>
        <v>1137.06</v>
      </c>
      <c r="J212" s="242">
        <v>780.78</v>
      </c>
      <c r="K212" s="242">
        <v>24.27</v>
      </c>
      <c r="L212" s="457">
        <f t="shared" si="71"/>
        <v>3375.32</v>
      </c>
      <c r="M212" s="242">
        <v>164.04</v>
      </c>
      <c r="N212" s="433">
        <v>69.75</v>
      </c>
      <c r="O212" s="242">
        <v>575.36</v>
      </c>
      <c r="P212" s="457">
        <f t="shared" si="70"/>
        <v>809.15</v>
      </c>
      <c r="Q212" s="568">
        <f t="shared" si="67"/>
        <v>4184.47</v>
      </c>
      <c r="R212" s="248">
        <v>3974.58</v>
      </c>
      <c r="S212" s="242">
        <v>419160</v>
      </c>
      <c r="T212" s="432">
        <v>53</v>
      </c>
    </row>
    <row r="213" spans="1:20" x14ac:dyDescent="0.25">
      <c r="A213" s="17" t="s">
        <v>82</v>
      </c>
      <c r="B213" s="434"/>
      <c r="C213" s="181">
        <v>868</v>
      </c>
      <c r="D213" s="17">
        <v>513.59</v>
      </c>
      <c r="E213" s="17">
        <v>1025.8599999999999</v>
      </c>
      <c r="F213" s="48">
        <f t="shared" si="68"/>
        <v>640.44439799999998</v>
      </c>
      <c r="G213" s="48">
        <f t="shared" si="69"/>
        <v>385.41560199999992</v>
      </c>
      <c r="H213" s="155">
        <v>27.56</v>
      </c>
      <c r="I213" s="581">
        <f t="shared" si="65"/>
        <v>1053.4199999999998</v>
      </c>
      <c r="J213" s="248">
        <v>780.78</v>
      </c>
      <c r="K213" s="17">
        <v>8.77</v>
      </c>
      <c r="L213" s="457">
        <f t="shared" si="71"/>
        <v>3224.56</v>
      </c>
      <c r="M213" s="20">
        <v>166.89</v>
      </c>
      <c r="N213" s="433">
        <v>69.75</v>
      </c>
      <c r="O213" s="20">
        <v>575.36</v>
      </c>
      <c r="P213" s="456">
        <f t="shared" si="70"/>
        <v>812</v>
      </c>
      <c r="Q213" s="562">
        <f t="shared" si="67"/>
        <v>4036.56</v>
      </c>
      <c r="R213" s="17">
        <v>4184.4799999999996</v>
      </c>
      <c r="S213" s="17">
        <v>72958</v>
      </c>
      <c r="T213" s="434"/>
    </row>
    <row r="214" spans="1:20" ht="15.75" thickBot="1" x14ac:dyDescent="0.3">
      <c r="A214" s="199" t="s">
        <v>40</v>
      </c>
      <c r="B214" s="246"/>
      <c r="C214" s="172">
        <v>868</v>
      </c>
      <c r="D214" s="199">
        <v>708.41</v>
      </c>
      <c r="E214" s="199">
        <v>1236.3800000000001</v>
      </c>
      <c r="F214" s="249">
        <f t="shared" si="68"/>
        <v>771.8720340000001</v>
      </c>
      <c r="G214" s="249">
        <f t="shared" si="69"/>
        <v>464.50796600000001</v>
      </c>
      <c r="H214" s="591">
        <v>22.05</v>
      </c>
      <c r="I214" s="583">
        <f t="shared" si="65"/>
        <v>1258.43</v>
      </c>
      <c r="J214" s="17">
        <v>0</v>
      </c>
      <c r="K214" s="199">
        <v>11.94</v>
      </c>
      <c r="L214" s="457">
        <f t="shared" si="71"/>
        <v>2846.78</v>
      </c>
      <c r="M214" s="20">
        <v>190.02</v>
      </c>
      <c r="N214" s="433">
        <v>69.75</v>
      </c>
      <c r="O214" s="20">
        <v>575.36</v>
      </c>
      <c r="P214" s="461">
        <f t="shared" si="70"/>
        <v>835.13</v>
      </c>
      <c r="Q214" s="562">
        <f t="shared" si="67"/>
        <v>3681.9100000000003</v>
      </c>
      <c r="R214" s="17">
        <v>4036.56</v>
      </c>
      <c r="S214" s="199">
        <v>84992</v>
      </c>
      <c r="T214" s="246"/>
    </row>
    <row r="215" spans="1:20" ht="15.75" thickBot="1" x14ac:dyDescent="0.3">
      <c r="A215" s="243"/>
      <c r="B215" s="241"/>
      <c r="C215" s="253">
        <f>SUM(C212:C214)</f>
        <v>2604</v>
      </c>
      <c r="D215" s="244">
        <f>SUM(D212:D214)</f>
        <v>1787.21</v>
      </c>
      <c r="E215" s="243">
        <f>SUM(E212:E214)</f>
        <v>3350.23</v>
      </c>
      <c r="F215" s="250">
        <f t="shared" si="68"/>
        <v>2091.548589</v>
      </c>
      <c r="G215" s="250">
        <f t="shared" si="69"/>
        <v>1258.681411</v>
      </c>
      <c r="H215" s="594">
        <f>SUM(H212:H214)</f>
        <v>98.679999999999993</v>
      </c>
      <c r="I215" s="257">
        <f t="shared" si="65"/>
        <v>3448.91</v>
      </c>
      <c r="J215" s="241">
        <f t="shared" ref="J215:O215" si="72">SUM(J212:J214)</f>
        <v>1561.56</v>
      </c>
      <c r="K215" s="241">
        <f t="shared" si="72"/>
        <v>44.98</v>
      </c>
      <c r="L215" s="458">
        <f t="shared" si="72"/>
        <v>9446.66</v>
      </c>
      <c r="M215" s="241">
        <f t="shared" si="72"/>
        <v>520.94999999999993</v>
      </c>
      <c r="N215" s="253">
        <f t="shared" si="72"/>
        <v>209.25</v>
      </c>
      <c r="O215" s="244">
        <f t="shared" si="72"/>
        <v>1726.08</v>
      </c>
      <c r="P215" s="471">
        <f t="shared" si="70"/>
        <v>2456.2799999999997</v>
      </c>
      <c r="Q215" s="563">
        <f>SUM(Q212:Q214)</f>
        <v>11902.94</v>
      </c>
      <c r="R215" s="603"/>
      <c r="S215" s="260"/>
      <c r="T215" s="245"/>
    </row>
    <row r="216" spans="1:20" s="235" customFormat="1" x14ac:dyDescent="0.25">
      <c r="A216" s="434" t="s">
        <v>39</v>
      </c>
      <c r="B216" s="432">
        <v>54</v>
      </c>
      <c r="C216" s="433">
        <v>879.2</v>
      </c>
      <c r="D216" s="242">
        <v>139.19999999999999</v>
      </c>
      <c r="E216" s="242">
        <v>193.65</v>
      </c>
      <c r="F216" s="251">
        <f t="shared" si="68"/>
        <v>120.895695</v>
      </c>
      <c r="G216" s="251">
        <f t="shared" si="69"/>
        <v>72.754305000000002</v>
      </c>
      <c r="H216" s="587">
        <v>49.71</v>
      </c>
      <c r="I216" s="582">
        <f t="shared" si="65"/>
        <v>243.36</v>
      </c>
      <c r="J216" s="242">
        <v>520.52</v>
      </c>
      <c r="K216" s="242">
        <v>24.59</v>
      </c>
      <c r="L216" s="457">
        <f>C216+D216+I216+J216+K216</f>
        <v>1806.8700000000001</v>
      </c>
      <c r="M216" s="242">
        <v>109.36</v>
      </c>
      <c r="N216" s="433">
        <v>70.650000000000006</v>
      </c>
      <c r="O216" s="242">
        <v>582.78</v>
      </c>
      <c r="P216" s="457">
        <f t="shared" si="70"/>
        <v>762.79</v>
      </c>
      <c r="Q216" s="561">
        <f>L216+P216</f>
        <v>2569.66</v>
      </c>
      <c r="R216" s="248">
        <v>0</v>
      </c>
      <c r="S216" s="432"/>
      <c r="T216" s="432">
        <v>54</v>
      </c>
    </row>
    <row r="217" spans="1:20" x14ac:dyDescent="0.25">
      <c r="A217" s="17" t="s">
        <v>82</v>
      </c>
      <c r="B217" s="434"/>
      <c r="C217" s="181">
        <v>879.2</v>
      </c>
      <c r="D217" s="17">
        <v>156.6</v>
      </c>
      <c r="E217" s="17">
        <v>213.41</v>
      </c>
      <c r="F217" s="48">
        <f t="shared" si="68"/>
        <v>133.231863</v>
      </c>
      <c r="G217" s="48">
        <f t="shared" si="69"/>
        <v>80.178136999999992</v>
      </c>
      <c r="H217" s="155">
        <v>27.91</v>
      </c>
      <c r="I217" s="581">
        <f t="shared" si="65"/>
        <v>241.32</v>
      </c>
      <c r="J217" s="17">
        <v>520.52</v>
      </c>
      <c r="K217" s="17">
        <v>8.89</v>
      </c>
      <c r="L217" s="457">
        <f>C217+D217+I217+J217+K217</f>
        <v>1806.53</v>
      </c>
      <c r="M217" s="20">
        <v>111.26</v>
      </c>
      <c r="N217" s="433">
        <v>70.650000000000006</v>
      </c>
      <c r="O217" s="242">
        <v>582.78</v>
      </c>
      <c r="P217" s="456">
        <f t="shared" si="70"/>
        <v>764.69</v>
      </c>
      <c r="Q217" s="561">
        <f t="shared" ref="Q217:Q222" si="73">L217+P217</f>
        <v>2571.2200000000003</v>
      </c>
      <c r="R217" s="17">
        <v>0</v>
      </c>
      <c r="S217" s="17"/>
      <c r="T217" s="434"/>
    </row>
    <row r="218" spans="1:20" ht="15.75" thickBot="1" x14ac:dyDescent="0.3">
      <c r="A218" s="199" t="s">
        <v>40</v>
      </c>
      <c r="B218" s="246"/>
      <c r="C218" s="172">
        <v>879.2</v>
      </c>
      <c r="D218" s="199">
        <v>139.19999999999999</v>
      </c>
      <c r="E218" s="199">
        <v>225.26</v>
      </c>
      <c r="F218" s="249">
        <f t="shared" si="68"/>
        <v>140.629818</v>
      </c>
      <c r="G218" s="249">
        <f t="shared" si="69"/>
        <v>84.630181999999991</v>
      </c>
      <c r="H218" s="591">
        <v>22.34</v>
      </c>
      <c r="I218" s="583">
        <f t="shared" si="65"/>
        <v>247.6</v>
      </c>
      <c r="J218" s="17"/>
      <c r="K218" s="199">
        <v>17.27</v>
      </c>
      <c r="L218" s="457">
        <f>C218+D218+I218+J218+K218</f>
        <v>1283.27</v>
      </c>
      <c r="M218" s="20">
        <v>126.68</v>
      </c>
      <c r="N218" s="433">
        <v>70.650000000000006</v>
      </c>
      <c r="O218" s="20">
        <v>582.78</v>
      </c>
      <c r="P218" s="461">
        <f t="shared" si="70"/>
        <v>780.11</v>
      </c>
      <c r="Q218" s="570">
        <f t="shared" si="73"/>
        <v>2063.38</v>
      </c>
      <c r="R218" s="17">
        <v>0</v>
      </c>
      <c r="S218" s="199"/>
      <c r="T218" s="246"/>
    </row>
    <row r="219" spans="1:20" ht="15.75" thickBot="1" x14ac:dyDescent="0.3">
      <c r="A219" s="243"/>
      <c r="B219" s="241"/>
      <c r="C219" s="253">
        <f>SUM(C216:C218)</f>
        <v>2637.6000000000004</v>
      </c>
      <c r="D219" s="244">
        <f>SUM(D216:D218)</f>
        <v>434.99999999999994</v>
      </c>
      <c r="E219" s="243">
        <f>SUM(E216:E218)</f>
        <v>632.31999999999994</v>
      </c>
      <c r="F219" s="250">
        <f t="shared" si="68"/>
        <v>394.75737599999997</v>
      </c>
      <c r="G219" s="250">
        <f t="shared" si="69"/>
        <v>237.56262399999997</v>
      </c>
      <c r="H219" s="594">
        <f>SUM(H216:H218)</f>
        <v>99.960000000000008</v>
      </c>
      <c r="I219" s="257">
        <f t="shared" si="65"/>
        <v>732.28</v>
      </c>
      <c r="J219" s="241">
        <f t="shared" ref="J219:O219" si="74">SUM(J216:J218)</f>
        <v>1041.04</v>
      </c>
      <c r="K219" s="241">
        <f t="shared" si="74"/>
        <v>50.75</v>
      </c>
      <c r="L219" s="458">
        <f t="shared" si="74"/>
        <v>4896.67</v>
      </c>
      <c r="M219" s="241">
        <f t="shared" si="74"/>
        <v>347.3</v>
      </c>
      <c r="N219" s="253">
        <f t="shared" si="74"/>
        <v>211.95000000000002</v>
      </c>
      <c r="O219" s="244">
        <f t="shared" si="74"/>
        <v>1748.34</v>
      </c>
      <c r="P219" s="460">
        <f t="shared" si="70"/>
        <v>2307.59</v>
      </c>
      <c r="Q219" s="567">
        <f t="shared" si="73"/>
        <v>7204.26</v>
      </c>
      <c r="R219" s="603"/>
      <c r="S219" s="260"/>
      <c r="T219" s="245"/>
    </row>
    <row r="220" spans="1:20" s="235" customFormat="1" x14ac:dyDescent="0.25">
      <c r="A220" s="434" t="s">
        <v>39</v>
      </c>
      <c r="B220" s="432">
        <v>55</v>
      </c>
      <c r="C220" s="433">
        <v>1324.4</v>
      </c>
      <c r="D220" s="242">
        <v>232</v>
      </c>
      <c r="E220" s="242">
        <v>316.16000000000003</v>
      </c>
      <c r="F220" s="251">
        <f t="shared" si="68"/>
        <v>197.37868800000001</v>
      </c>
      <c r="G220" s="251">
        <f t="shared" si="69"/>
        <v>118.781312</v>
      </c>
      <c r="H220" s="587">
        <v>74.88</v>
      </c>
      <c r="I220" s="582">
        <f t="shared" si="65"/>
        <v>391.04</v>
      </c>
      <c r="J220" s="242">
        <v>179.11</v>
      </c>
      <c r="K220" s="242">
        <v>37.04</v>
      </c>
      <c r="L220" s="457">
        <f t="shared" ref="L220:L250" si="75">C220+D220+I220+J220+K220</f>
        <v>2163.59</v>
      </c>
      <c r="M220" s="242">
        <v>109.36</v>
      </c>
      <c r="N220" s="433">
        <v>106.43</v>
      </c>
      <c r="O220" s="242">
        <v>877.89</v>
      </c>
      <c r="P220" s="457">
        <f t="shared" si="70"/>
        <v>1093.68</v>
      </c>
      <c r="Q220" s="568">
        <f t="shared" si="73"/>
        <v>3257.2700000000004</v>
      </c>
      <c r="R220" s="248">
        <v>8000</v>
      </c>
      <c r="S220" s="242">
        <v>136307</v>
      </c>
      <c r="T220" s="432">
        <v>55</v>
      </c>
    </row>
    <row r="221" spans="1:20" x14ac:dyDescent="0.25">
      <c r="A221" s="17" t="s">
        <v>82</v>
      </c>
      <c r="B221" s="434"/>
      <c r="C221" s="181">
        <v>1324.4</v>
      </c>
      <c r="D221" s="17">
        <v>87</v>
      </c>
      <c r="E221" s="17">
        <v>316.16000000000003</v>
      </c>
      <c r="F221" s="48">
        <f t="shared" si="68"/>
        <v>197.37868800000001</v>
      </c>
      <c r="G221" s="48">
        <f t="shared" si="69"/>
        <v>118.781312</v>
      </c>
      <c r="H221" s="155">
        <v>42.05</v>
      </c>
      <c r="I221" s="581">
        <f t="shared" si="65"/>
        <v>358.21000000000004</v>
      </c>
      <c r="J221" s="17">
        <v>60.29</v>
      </c>
      <c r="K221" s="17">
        <v>13.39</v>
      </c>
      <c r="L221" s="457">
        <f t="shared" si="75"/>
        <v>1843.2900000000002</v>
      </c>
      <c r="M221" s="20">
        <v>111.26</v>
      </c>
      <c r="N221" s="433">
        <v>106.43</v>
      </c>
      <c r="O221" s="20">
        <v>877.89</v>
      </c>
      <c r="P221" s="456">
        <f t="shared" si="70"/>
        <v>1095.58</v>
      </c>
      <c r="Q221" s="562">
        <f t="shared" si="73"/>
        <v>2938.87</v>
      </c>
      <c r="R221" s="17">
        <v>0</v>
      </c>
      <c r="S221" s="17"/>
      <c r="T221" s="434"/>
    </row>
    <row r="222" spans="1:20" ht="15.75" thickBot="1" x14ac:dyDescent="0.3">
      <c r="A222" s="199" t="s">
        <v>40</v>
      </c>
      <c r="B222" s="246"/>
      <c r="C222" s="172">
        <v>1324.4</v>
      </c>
      <c r="D222" s="199">
        <v>261</v>
      </c>
      <c r="E222" s="199">
        <v>592.79999999999995</v>
      </c>
      <c r="F222" s="249">
        <f t="shared" si="68"/>
        <v>370.08503999999999</v>
      </c>
      <c r="G222" s="249">
        <f t="shared" si="69"/>
        <v>222.71495999999996</v>
      </c>
      <c r="H222" s="591">
        <v>33.65</v>
      </c>
      <c r="I222" s="583">
        <f t="shared" si="65"/>
        <v>626.44999999999993</v>
      </c>
      <c r="J222" s="199">
        <v>267.35000000000002</v>
      </c>
      <c r="K222" s="199">
        <v>26.02</v>
      </c>
      <c r="L222" s="459">
        <f t="shared" si="75"/>
        <v>2505.2199999999998</v>
      </c>
      <c r="M222" s="20">
        <v>126.68</v>
      </c>
      <c r="N222" s="433">
        <v>106.43</v>
      </c>
      <c r="O222" s="20">
        <v>877.89</v>
      </c>
      <c r="P222" s="461">
        <f t="shared" si="70"/>
        <v>1111</v>
      </c>
      <c r="Q222" s="562">
        <f t="shared" si="73"/>
        <v>3616.22</v>
      </c>
      <c r="R222" s="17">
        <v>0</v>
      </c>
      <c r="S222" s="199"/>
      <c r="T222" s="246"/>
    </row>
    <row r="223" spans="1:20" ht="15.75" thickBot="1" x14ac:dyDescent="0.3">
      <c r="A223" s="243"/>
      <c r="B223" s="241"/>
      <c r="C223" s="253">
        <f>SUM(C220:C222)</f>
        <v>3973.2000000000003</v>
      </c>
      <c r="D223" s="244">
        <f>SUM(D220:D222)</f>
        <v>580</v>
      </c>
      <c r="E223" s="243">
        <f>SUM(E220:E222)</f>
        <v>1225.1199999999999</v>
      </c>
      <c r="F223" s="250">
        <f t="shared" si="68"/>
        <v>764.84241599999996</v>
      </c>
      <c r="G223" s="250">
        <f t="shared" si="69"/>
        <v>460.27758399999993</v>
      </c>
      <c r="H223" s="594">
        <f>SUM(H220:H222)</f>
        <v>150.57999999999998</v>
      </c>
      <c r="I223" s="257">
        <f t="shared" si="65"/>
        <v>1375.6999999999998</v>
      </c>
      <c r="J223" s="241">
        <f>SUM(J220:J222)</f>
        <v>506.75</v>
      </c>
      <c r="K223" s="244">
        <f>SUM(K220:K222)</f>
        <v>76.45</v>
      </c>
      <c r="L223" s="460">
        <f t="shared" si="75"/>
        <v>6512.1</v>
      </c>
      <c r="M223" s="245">
        <f>SUM(M220:M222)</f>
        <v>347.3</v>
      </c>
      <c r="N223" s="253">
        <f>SUM(N220:N222)</f>
        <v>319.29000000000002</v>
      </c>
      <c r="O223" s="244">
        <f>SUM(O220:O222)</f>
        <v>2633.67</v>
      </c>
      <c r="P223" s="460">
        <f t="shared" si="70"/>
        <v>3300.26</v>
      </c>
      <c r="Q223" s="563">
        <f>SUM(Q220:Q222)</f>
        <v>9812.36</v>
      </c>
      <c r="R223" s="603"/>
      <c r="S223" s="260"/>
      <c r="T223" s="245"/>
    </row>
    <row r="224" spans="1:20" s="235" customFormat="1" x14ac:dyDescent="0.25">
      <c r="A224" s="434" t="s">
        <v>39</v>
      </c>
      <c r="B224" s="432">
        <v>56</v>
      </c>
      <c r="C224" s="433">
        <v>952</v>
      </c>
      <c r="D224" s="242">
        <v>251.84</v>
      </c>
      <c r="E224" s="242">
        <v>301.77</v>
      </c>
      <c r="F224" s="251">
        <f t="shared" si="68"/>
        <v>188.39501100000001</v>
      </c>
      <c r="G224" s="251">
        <f t="shared" si="69"/>
        <v>113.37498899999999</v>
      </c>
      <c r="H224" s="587">
        <v>53.82</v>
      </c>
      <c r="I224" s="582">
        <f t="shared" si="65"/>
        <v>355.59</v>
      </c>
      <c r="J224" s="242">
        <v>520.52</v>
      </c>
      <c r="K224" s="242">
        <v>26.62</v>
      </c>
      <c r="L224" s="457">
        <f t="shared" si="75"/>
        <v>2106.5699999999997</v>
      </c>
      <c r="M224" s="242">
        <v>109.36</v>
      </c>
      <c r="N224" s="433">
        <v>76.5</v>
      </c>
      <c r="O224" s="242">
        <v>631.04</v>
      </c>
      <c r="P224" s="457">
        <f t="shared" si="70"/>
        <v>816.9</v>
      </c>
      <c r="Q224" s="561">
        <f>L224+P224</f>
        <v>2923.47</v>
      </c>
      <c r="R224" s="248">
        <v>2000</v>
      </c>
      <c r="S224" s="242">
        <v>684301</v>
      </c>
      <c r="T224" s="432">
        <v>56</v>
      </c>
    </row>
    <row r="225" spans="1:20" x14ac:dyDescent="0.25">
      <c r="A225" s="17" t="s">
        <v>82</v>
      </c>
      <c r="B225" s="434"/>
      <c r="C225" s="181">
        <v>952</v>
      </c>
      <c r="D225" s="17">
        <v>194.76</v>
      </c>
      <c r="E225" s="17">
        <v>326.58999999999997</v>
      </c>
      <c r="F225" s="48">
        <f t="shared" si="68"/>
        <v>203.89013699999998</v>
      </c>
      <c r="G225" s="48">
        <f t="shared" si="69"/>
        <v>122.69986299999998</v>
      </c>
      <c r="H225" s="588">
        <v>30.23</v>
      </c>
      <c r="I225" s="582">
        <f t="shared" si="65"/>
        <v>356.82</v>
      </c>
      <c r="J225" s="20">
        <v>520.52</v>
      </c>
      <c r="K225" s="17">
        <v>9.6199999999999992</v>
      </c>
      <c r="L225" s="457">
        <f t="shared" si="75"/>
        <v>2033.7199999999998</v>
      </c>
      <c r="M225" s="20">
        <v>111.26</v>
      </c>
      <c r="N225" s="433">
        <v>76.5</v>
      </c>
      <c r="O225" s="20">
        <v>631.04</v>
      </c>
      <c r="P225" s="456">
        <f t="shared" si="70"/>
        <v>818.8</v>
      </c>
      <c r="Q225" s="561">
        <f t="shared" ref="Q225:Q230" si="76">L225+P225</f>
        <v>2852.5199999999995</v>
      </c>
      <c r="R225" s="17">
        <v>0</v>
      </c>
      <c r="S225" s="17"/>
      <c r="T225" s="434"/>
    </row>
    <row r="226" spans="1:20" ht="15.75" thickBot="1" x14ac:dyDescent="0.3">
      <c r="A226" s="199" t="s">
        <v>40</v>
      </c>
      <c r="B226" s="246"/>
      <c r="C226" s="172">
        <v>952</v>
      </c>
      <c r="D226" s="199">
        <v>0</v>
      </c>
      <c r="E226" s="199">
        <v>0</v>
      </c>
      <c r="F226" s="249">
        <f t="shared" si="68"/>
        <v>0</v>
      </c>
      <c r="G226" s="249">
        <f t="shared" si="69"/>
        <v>0</v>
      </c>
      <c r="H226" s="591">
        <v>24.19</v>
      </c>
      <c r="I226" s="583">
        <f t="shared" si="65"/>
        <v>24.19</v>
      </c>
      <c r="J226" s="17">
        <v>0</v>
      </c>
      <c r="K226" s="199">
        <v>18.7</v>
      </c>
      <c r="L226" s="459">
        <f t="shared" si="75"/>
        <v>994.8900000000001</v>
      </c>
      <c r="M226" s="20">
        <v>0</v>
      </c>
      <c r="N226" s="433">
        <v>76.5</v>
      </c>
      <c r="O226" s="20">
        <v>631.04</v>
      </c>
      <c r="P226" s="461">
        <f t="shared" si="70"/>
        <v>707.54</v>
      </c>
      <c r="Q226" s="570">
        <f t="shared" si="76"/>
        <v>1702.43</v>
      </c>
      <c r="R226" s="17">
        <v>0</v>
      </c>
      <c r="S226" s="199"/>
      <c r="T226" s="246"/>
    </row>
    <row r="227" spans="1:20" ht="15.75" thickBot="1" x14ac:dyDescent="0.3">
      <c r="A227" s="243"/>
      <c r="B227" s="241"/>
      <c r="C227" s="253">
        <f>SUM(C224:C226)</f>
        <v>2856</v>
      </c>
      <c r="D227" s="244">
        <f>SUM(D224:D226)</f>
        <v>446.6</v>
      </c>
      <c r="E227" s="243">
        <f>SUM(E224:E226)</f>
        <v>628.3599999999999</v>
      </c>
      <c r="F227" s="250">
        <f t="shared" si="68"/>
        <v>392.28514799999994</v>
      </c>
      <c r="G227" s="600">
        <f t="shared" si="69"/>
        <v>236.07485199999994</v>
      </c>
      <c r="H227" s="590">
        <f>SUM(H224:H226)</f>
        <v>108.24</v>
      </c>
      <c r="I227" s="253">
        <f t="shared" si="65"/>
        <v>736.59999999999991</v>
      </c>
      <c r="J227" s="241">
        <f>SUM(J224:J226)</f>
        <v>1041.04</v>
      </c>
      <c r="K227" s="244">
        <f>SUM(K224:K226)</f>
        <v>54.94</v>
      </c>
      <c r="L227" s="460">
        <f t="shared" si="75"/>
        <v>5135.1799999999994</v>
      </c>
      <c r="M227" s="245">
        <f>SUM(M224:M226)</f>
        <v>220.62</v>
      </c>
      <c r="N227" s="253">
        <f>SUM(N224:N226)</f>
        <v>229.5</v>
      </c>
      <c r="O227" s="244">
        <f>SUM(O224:O226)</f>
        <v>1893.12</v>
      </c>
      <c r="P227" s="460">
        <f t="shared" si="70"/>
        <v>2343.2399999999998</v>
      </c>
      <c r="Q227" s="567">
        <f t="shared" si="76"/>
        <v>7478.4199999999992</v>
      </c>
      <c r="R227" s="603"/>
      <c r="S227" s="260"/>
      <c r="T227" s="245"/>
    </row>
    <row r="228" spans="1:20" s="235" customFormat="1" x14ac:dyDescent="0.25">
      <c r="A228" s="434" t="s">
        <v>39</v>
      </c>
      <c r="B228" s="432">
        <v>57</v>
      </c>
      <c r="C228" s="433">
        <v>868</v>
      </c>
      <c r="D228" s="242">
        <v>11.6</v>
      </c>
      <c r="E228" s="242">
        <v>39.520000000000003</v>
      </c>
      <c r="F228" s="251">
        <f t="shared" si="68"/>
        <v>24.672336000000001</v>
      </c>
      <c r="G228" s="251">
        <f t="shared" si="69"/>
        <v>14.847664</v>
      </c>
      <c r="H228" s="587">
        <v>49.07</v>
      </c>
      <c r="I228" s="582">
        <f t="shared" si="65"/>
        <v>88.59</v>
      </c>
      <c r="J228" s="612">
        <v>0</v>
      </c>
      <c r="K228" s="242">
        <v>24.27</v>
      </c>
      <c r="L228" s="457">
        <f t="shared" si="75"/>
        <v>992.46</v>
      </c>
      <c r="M228" s="242">
        <v>0</v>
      </c>
      <c r="N228" s="433">
        <v>69.75</v>
      </c>
      <c r="O228" s="242">
        <v>575.36</v>
      </c>
      <c r="P228" s="457">
        <f t="shared" si="70"/>
        <v>645.11</v>
      </c>
      <c r="Q228" s="568">
        <f t="shared" si="76"/>
        <v>1637.5700000000002</v>
      </c>
      <c r="R228" s="248">
        <v>1591</v>
      </c>
      <c r="S228" s="242">
        <v>251701</v>
      </c>
      <c r="T228" s="432">
        <v>57</v>
      </c>
    </row>
    <row r="229" spans="1:20" x14ac:dyDescent="0.25">
      <c r="A229" s="17" t="s">
        <v>82</v>
      </c>
      <c r="B229" s="434"/>
      <c r="C229" s="181">
        <v>868</v>
      </c>
      <c r="D229" s="17">
        <v>17.399999999999999</v>
      </c>
      <c r="E229" s="17">
        <v>47.42</v>
      </c>
      <c r="F229" s="48">
        <f t="shared" si="68"/>
        <v>29.604306000000001</v>
      </c>
      <c r="G229" s="48">
        <f t="shared" si="69"/>
        <v>17.815694000000001</v>
      </c>
      <c r="H229" s="155">
        <v>27.56</v>
      </c>
      <c r="I229" s="581">
        <f t="shared" si="65"/>
        <v>74.98</v>
      </c>
      <c r="J229" s="156">
        <v>0</v>
      </c>
      <c r="K229" s="17">
        <v>8.77</v>
      </c>
      <c r="L229" s="457">
        <f t="shared" si="75"/>
        <v>969.15</v>
      </c>
      <c r="M229" s="20">
        <v>0</v>
      </c>
      <c r="N229" s="433">
        <v>69.75</v>
      </c>
      <c r="O229" s="20">
        <v>575.36</v>
      </c>
      <c r="P229" s="456">
        <f t="shared" si="70"/>
        <v>645.11</v>
      </c>
      <c r="Q229" s="562">
        <f t="shared" si="76"/>
        <v>1614.26</v>
      </c>
      <c r="R229" s="17">
        <v>3500</v>
      </c>
      <c r="S229" s="17" t="s">
        <v>199</v>
      </c>
      <c r="T229" s="434"/>
    </row>
    <row r="230" spans="1:20" ht="15.75" thickBot="1" x14ac:dyDescent="0.3">
      <c r="A230" s="199" t="s">
        <v>40</v>
      </c>
      <c r="B230" s="246"/>
      <c r="C230" s="172">
        <v>868</v>
      </c>
      <c r="D230" s="199">
        <v>0</v>
      </c>
      <c r="E230" s="199">
        <v>43.47</v>
      </c>
      <c r="F230" s="249">
        <f t="shared" si="68"/>
        <v>27.138321000000001</v>
      </c>
      <c r="G230" s="249">
        <f t="shared" si="69"/>
        <v>16.331678999999998</v>
      </c>
      <c r="H230" s="591">
        <v>22.05</v>
      </c>
      <c r="I230" s="583">
        <f t="shared" si="65"/>
        <v>65.52</v>
      </c>
      <c r="J230" s="614">
        <v>0</v>
      </c>
      <c r="K230" s="199">
        <v>17.05</v>
      </c>
      <c r="L230" s="459">
        <f t="shared" si="75"/>
        <v>950.56999999999994</v>
      </c>
      <c r="M230" s="20">
        <v>0</v>
      </c>
      <c r="N230" s="433">
        <v>69.75</v>
      </c>
      <c r="O230" s="20">
        <v>575.36</v>
      </c>
      <c r="P230" s="461">
        <f t="shared" si="70"/>
        <v>645.11</v>
      </c>
      <c r="Q230" s="566">
        <f t="shared" si="76"/>
        <v>1595.6799999999998</v>
      </c>
      <c r="R230" s="17">
        <v>3500</v>
      </c>
      <c r="S230" s="199">
        <v>833086</v>
      </c>
      <c r="T230" s="246"/>
    </row>
    <row r="231" spans="1:20" ht="15.75" thickBot="1" x14ac:dyDescent="0.3">
      <c r="A231" s="243"/>
      <c r="B231" s="241"/>
      <c r="C231" s="253">
        <f>SUM(C228:C230)</f>
        <v>2604</v>
      </c>
      <c r="D231" s="244">
        <f>SUM(D228:D230)</f>
        <v>29</v>
      </c>
      <c r="E231" s="243">
        <f>SUM(E228:E230)</f>
        <v>130.41</v>
      </c>
      <c r="F231" s="250">
        <f t="shared" si="68"/>
        <v>81.414963</v>
      </c>
      <c r="G231" s="250">
        <f t="shared" si="69"/>
        <v>48.995036999999996</v>
      </c>
      <c r="H231" s="594">
        <f>SUM(H228:H230)</f>
        <v>98.679999999999993</v>
      </c>
      <c r="I231" s="257">
        <f t="shared" si="65"/>
        <v>229.08999999999997</v>
      </c>
      <c r="J231" s="241">
        <f>SUM(J228:J230)</f>
        <v>0</v>
      </c>
      <c r="K231" s="244">
        <f>SUM(K228:K230)</f>
        <v>50.09</v>
      </c>
      <c r="L231" s="460">
        <f t="shared" si="75"/>
        <v>2912.1800000000003</v>
      </c>
      <c r="M231" s="245">
        <f>SUM(M228:M230)</f>
        <v>0</v>
      </c>
      <c r="N231" s="253">
        <f>SUM(N228:N230)</f>
        <v>209.25</v>
      </c>
      <c r="O231" s="244">
        <f>SUM(O228:O230)</f>
        <v>1726.08</v>
      </c>
      <c r="P231" s="460">
        <f t="shared" si="70"/>
        <v>1935.33</v>
      </c>
      <c r="Q231" s="567">
        <f>SUM(Q228:Q230)</f>
        <v>4847.51</v>
      </c>
      <c r="R231" s="609"/>
      <c r="S231" s="610"/>
      <c r="T231" s="245"/>
    </row>
    <row r="232" spans="1:20" s="235" customFormat="1" x14ac:dyDescent="0.25">
      <c r="A232" s="434" t="s">
        <v>39</v>
      </c>
      <c r="B232" s="432">
        <v>58</v>
      </c>
      <c r="C232" s="433">
        <v>890.4</v>
      </c>
      <c r="D232" s="242">
        <v>190.47</v>
      </c>
      <c r="E232" s="242">
        <v>238.98</v>
      </c>
      <c r="F232" s="251">
        <f t="shared" si="68"/>
        <v>149.19521399999999</v>
      </c>
      <c r="G232" s="251">
        <f t="shared" si="69"/>
        <v>89.784785999999997</v>
      </c>
      <c r="H232" s="587">
        <v>50.34</v>
      </c>
      <c r="I232" s="582">
        <f t="shared" si="65"/>
        <v>289.32</v>
      </c>
      <c r="J232" s="242">
        <v>118.47</v>
      </c>
      <c r="K232" s="242">
        <v>24.9</v>
      </c>
      <c r="L232" s="457">
        <f t="shared" si="75"/>
        <v>1513.56</v>
      </c>
      <c r="M232" s="242">
        <v>54.68</v>
      </c>
      <c r="N232" s="433">
        <v>71.55</v>
      </c>
      <c r="O232" s="242">
        <v>590.21</v>
      </c>
      <c r="P232" s="457">
        <f t="shared" si="70"/>
        <v>716.44</v>
      </c>
      <c r="Q232" s="568">
        <f>L232+P232</f>
        <v>2230</v>
      </c>
      <c r="R232" s="248">
        <v>3000</v>
      </c>
      <c r="S232" s="248">
        <v>757980</v>
      </c>
      <c r="T232" s="608">
        <v>58</v>
      </c>
    </row>
    <row r="233" spans="1:20" x14ac:dyDescent="0.25">
      <c r="A233" s="17" t="s">
        <v>82</v>
      </c>
      <c r="B233" s="434"/>
      <c r="C233" s="181">
        <v>890.4</v>
      </c>
      <c r="D233" s="17">
        <v>57.48</v>
      </c>
      <c r="E233" s="17">
        <v>64.73</v>
      </c>
      <c r="F233" s="48">
        <f t="shared" si="68"/>
        <v>40.410938999999999</v>
      </c>
      <c r="G233" s="48">
        <f t="shared" si="69"/>
        <v>24.319061000000001</v>
      </c>
      <c r="H233" s="155">
        <v>28.27</v>
      </c>
      <c r="I233" s="581">
        <f t="shared" si="65"/>
        <v>93</v>
      </c>
      <c r="J233" s="17">
        <v>41.41</v>
      </c>
      <c r="K233" s="17">
        <v>9</v>
      </c>
      <c r="L233" s="457">
        <f t="shared" si="75"/>
        <v>1091.2900000000002</v>
      </c>
      <c r="M233" s="20">
        <v>55.63</v>
      </c>
      <c r="N233" s="433">
        <v>71.55</v>
      </c>
      <c r="O233" s="20">
        <v>590.21</v>
      </c>
      <c r="P233" s="456">
        <f t="shared" si="70"/>
        <v>717.3900000000001</v>
      </c>
      <c r="Q233" s="568">
        <f t="shared" ref="Q233:Q242" si="77">L233+P233</f>
        <v>1808.6800000000003</v>
      </c>
      <c r="R233" s="17">
        <v>0</v>
      </c>
      <c r="S233" s="17"/>
      <c r="T233" s="607"/>
    </row>
    <row r="234" spans="1:20" ht="15.75" thickBot="1" x14ac:dyDescent="0.3">
      <c r="A234" s="199" t="s">
        <v>40</v>
      </c>
      <c r="B234" s="246"/>
      <c r="C234" s="172">
        <v>890.4</v>
      </c>
      <c r="D234" s="199">
        <v>23.43</v>
      </c>
      <c r="E234" s="199">
        <v>33.43</v>
      </c>
      <c r="F234" s="249">
        <f t="shared" si="68"/>
        <v>20.870349000000001</v>
      </c>
      <c r="G234" s="249">
        <f t="shared" si="69"/>
        <v>12.559650999999999</v>
      </c>
      <c r="H234" s="591">
        <v>22.62</v>
      </c>
      <c r="I234" s="583">
        <f t="shared" si="65"/>
        <v>56.05</v>
      </c>
      <c r="J234" s="199">
        <v>29.53</v>
      </c>
      <c r="K234" s="199">
        <v>17.489999999999998</v>
      </c>
      <c r="L234" s="459">
        <f t="shared" si="75"/>
        <v>1016.8999999999999</v>
      </c>
      <c r="M234" s="20">
        <v>63.34</v>
      </c>
      <c r="N234" s="433">
        <v>71.55</v>
      </c>
      <c r="O234" s="20">
        <v>590.21</v>
      </c>
      <c r="P234" s="461">
        <f t="shared" si="70"/>
        <v>725.1</v>
      </c>
      <c r="Q234" s="569">
        <f t="shared" si="77"/>
        <v>1742</v>
      </c>
      <c r="R234" s="17">
        <v>3000</v>
      </c>
      <c r="S234" s="199">
        <v>174809</v>
      </c>
      <c r="T234" s="606"/>
    </row>
    <row r="235" spans="1:20" ht="15.75" thickBot="1" x14ac:dyDescent="0.3">
      <c r="A235" s="243"/>
      <c r="B235" s="241"/>
      <c r="C235" s="253">
        <f>SUM(C232:C234)</f>
        <v>2671.2</v>
      </c>
      <c r="D235" s="244">
        <f>SUM(D232:D234)</f>
        <v>271.38</v>
      </c>
      <c r="E235" s="243">
        <f>SUM(E232:E234)</f>
        <v>337.14</v>
      </c>
      <c r="F235" s="250">
        <f t="shared" si="68"/>
        <v>210.47650199999998</v>
      </c>
      <c r="G235" s="600">
        <f t="shared" si="69"/>
        <v>126.66349799999999</v>
      </c>
      <c r="H235" s="590">
        <f>SUM(H232:H234)</f>
        <v>101.23</v>
      </c>
      <c r="I235" s="253">
        <f t="shared" si="65"/>
        <v>438.37</v>
      </c>
      <c r="J235" s="241">
        <f>SUM(J232:J234)</f>
        <v>189.41</v>
      </c>
      <c r="K235" s="244">
        <f>SUM(K232:K234)</f>
        <v>51.39</v>
      </c>
      <c r="L235" s="460">
        <f t="shared" si="75"/>
        <v>3621.7499999999995</v>
      </c>
      <c r="M235" s="245">
        <f>SUM(M232:M234)</f>
        <v>173.65</v>
      </c>
      <c r="N235" s="253">
        <f>SUM(N232:N234)</f>
        <v>214.64999999999998</v>
      </c>
      <c r="O235" s="244">
        <f>SUM(O232:O234)</f>
        <v>1770.63</v>
      </c>
      <c r="P235" s="460">
        <f t="shared" si="70"/>
        <v>2158.9300000000003</v>
      </c>
      <c r="Q235" s="567">
        <f t="shared" si="77"/>
        <v>5780.68</v>
      </c>
      <c r="R235" s="603"/>
      <c r="S235" s="260"/>
      <c r="T235" s="245"/>
    </row>
    <row r="236" spans="1:20" s="235" customFormat="1" x14ac:dyDescent="0.25">
      <c r="A236" s="434" t="s">
        <v>39</v>
      </c>
      <c r="B236" s="432">
        <v>59</v>
      </c>
      <c r="C236" s="433">
        <v>1302</v>
      </c>
      <c r="D236" s="242">
        <v>174</v>
      </c>
      <c r="E236" s="242">
        <v>296.39999999999998</v>
      </c>
      <c r="F236" s="251">
        <f t="shared" si="68"/>
        <v>185.04252</v>
      </c>
      <c r="G236" s="251">
        <f t="shared" si="69"/>
        <v>111.35747999999998</v>
      </c>
      <c r="H236" s="587">
        <v>73.61</v>
      </c>
      <c r="I236" s="582">
        <f t="shared" si="65"/>
        <v>370.01</v>
      </c>
      <c r="J236" s="242">
        <v>218.43</v>
      </c>
      <c r="K236" s="242">
        <v>36.409999999999997</v>
      </c>
      <c r="L236" s="457">
        <f t="shared" si="75"/>
        <v>2100.85</v>
      </c>
      <c r="M236" s="242">
        <v>109.36</v>
      </c>
      <c r="N236" s="433">
        <v>104.63</v>
      </c>
      <c r="O236" s="242">
        <v>863.04</v>
      </c>
      <c r="P236" s="457">
        <f t="shared" ref="P236:P267" si="78">SUM(M236:O236)</f>
        <v>1077.03</v>
      </c>
      <c r="Q236" s="568">
        <f t="shared" si="77"/>
        <v>3177.88</v>
      </c>
      <c r="R236" s="242">
        <v>2000</v>
      </c>
      <c r="S236" s="242">
        <v>508634</v>
      </c>
      <c r="T236" s="432">
        <v>59</v>
      </c>
    </row>
    <row r="237" spans="1:20" x14ac:dyDescent="0.25">
      <c r="A237" s="17" t="s">
        <v>82</v>
      </c>
      <c r="B237" s="434"/>
      <c r="C237" s="181">
        <v>1302</v>
      </c>
      <c r="D237" s="17">
        <v>58</v>
      </c>
      <c r="E237" s="17">
        <v>98.8</v>
      </c>
      <c r="F237" s="48">
        <f t="shared" si="68"/>
        <v>61.680840000000003</v>
      </c>
      <c r="G237" s="48">
        <f t="shared" si="69"/>
        <v>37.119159999999994</v>
      </c>
      <c r="H237" s="155">
        <v>41.34</v>
      </c>
      <c r="I237" s="581">
        <f t="shared" si="65"/>
        <v>140.13999999999999</v>
      </c>
      <c r="J237" s="17">
        <v>43.69</v>
      </c>
      <c r="K237" s="17">
        <v>13.16</v>
      </c>
      <c r="L237" s="457">
        <f t="shared" si="75"/>
        <v>1556.99</v>
      </c>
      <c r="M237" s="20">
        <v>111.26</v>
      </c>
      <c r="N237" s="433">
        <v>104.63</v>
      </c>
      <c r="O237" s="20">
        <v>863.04</v>
      </c>
      <c r="P237" s="456">
        <f t="shared" si="78"/>
        <v>1078.9299999999998</v>
      </c>
      <c r="Q237" s="568">
        <f t="shared" si="77"/>
        <v>2635.92</v>
      </c>
      <c r="R237" s="17">
        <v>2000</v>
      </c>
      <c r="S237" s="17">
        <v>94758</v>
      </c>
      <c r="T237" s="434"/>
    </row>
    <row r="238" spans="1:20" ht="15.75" thickBot="1" x14ac:dyDescent="0.3">
      <c r="A238" s="199" t="s">
        <v>40</v>
      </c>
      <c r="B238" s="246"/>
      <c r="C238" s="172">
        <v>1302</v>
      </c>
      <c r="D238" s="199">
        <v>52.2</v>
      </c>
      <c r="E238" s="199">
        <v>75.09</v>
      </c>
      <c r="F238" s="249">
        <f t="shared" si="68"/>
        <v>46.878686999999999</v>
      </c>
      <c r="G238" s="249">
        <f t="shared" si="69"/>
        <v>28.211313000000001</v>
      </c>
      <c r="H238" s="591">
        <v>33.08</v>
      </c>
      <c r="I238" s="583">
        <f t="shared" si="65"/>
        <v>108.17</v>
      </c>
      <c r="J238" s="199">
        <v>42.81</v>
      </c>
      <c r="K238" s="199">
        <v>17.920000000000002</v>
      </c>
      <c r="L238" s="459">
        <f t="shared" si="75"/>
        <v>1523.1000000000001</v>
      </c>
      <c r="M238" s="20">
        <v>63.34</v>
      </c>
      <c r="N238" s="433">
        <v>104.63</v>
      </c>
      <c r="O238" s="20">
        <v>863.04</v>
      </c>
      <c r="P238" s="461">
        <f t="shared" si="78"/>
        <v>1031.01</v>
      </c>
      <c r="Q238" s="569">
        <f t="shared" si="77"/>
        <v>2554.11</v>
      </c>
      <c r="R238" s="17">
        <v>0</v>
      </c>
      <c r="S238" s="199"/>
      <c r="T238" s="246"/>
    </row>
    <row r="239" spans="1:20" ht="15.75" thickBot="1" x14ac:dyDescent="0.3">
      <c r="A239" s="243"/>
      <c r="B239" s="241"/>
      <c r="C239" s="253">
        <f>SUM(C236:C238)</f>
        <v>3906</v>
      </c>
      <c r="D239" s="244">
        <f>SUM(D236:D238)</f>
        <v>284.2</v>
      </c>
      <c r="E239" s="243">
        <f>SUM(E236:E238)</f>
        <v>470.28999999999996</v>
      </c>
      <c r="F239" s="250">
        <f t="shared" si="68"/>
        <v>293.60204699999997</v>
      </c>
      <c r="G239" s="600">
        <f t="shared" si="69"/>
        <v>176.68795299999996</v>
      </c>
      <c r="H239" s="590">
        <f>SUM(H236:H238)</f>
        <v>148.03</v>
      </c>
      <c r="I239" s="253">
        <f t="shared" si="65"/>
        <v>618.31999999999994</v>
      </c>
      <c r="J239" s="241">
        <f>SUM(J236:J238)</f>
        <v>304.93</v>
      </c>
      <c r="K239" s="244">
        <f>SUM(K236:K238)</f>
        <v>67.489999999999995</v>
      </c>
      <c r="L239" s="474">
        <f t="shared" si="75"/>
        <v>5180.9399999999996</v>
      </c>
      <c r="M239" s="245">
        <f>SUM(M236:M238)</f>
        <v>283.96000000000004</v>
      </c>
      <c r="N239" s="253">
        <f>SUM(N236:N238)</f>
        <v>313.89</v>
      </c>
      <c r="O239" s="244">
        <f>SUM(O236:O238)</f>
        <v>2589.12</v>
      </c>
      <c r="P239" s="475">
        <f t="shared" si="78"/>
        <v>3186.97</v>
      </c>
      <c r="Q239" s="567">
        <f t="shared" si="77"/>
        <v>8367.91</v>
      </c>
      <c r="R239" s="603"/>
      <c r="S239" s="260"/>
      <c r="T239" s="245"/>
    </row>
    <row r="240" spans="1:20" s="235" customFormat="1" x14ac:dyDescent="0.25">
      <c r="A240" s="434" t="s">
        <v>39</v>
      </c>
      <c r="B240" s="432">
        <v>60</v>
      </c>
      <c r="C240" s="433">
        <v>966</v>
      </c>
      <c r="D240" s="242">
        <v>102.72</v>
      </c>
      <c r="E240" s="242">
        <v>184.68</v>
      </c>
      <c r="F240" s="251">
        <f t="shared" si="68"/>
        <v>115.29572400000001</v>
      </c>
      <c r="G240" s="251">
        <f t="shared" si="69"/>
        <v>69.384276</v>
      </c>
      <c r="H240" s="587">
        <v>54.61</v>
      </c>
      <c r="I240" s="582">
        <f t="shared" si="65"/>
        <v>239.29000000000002</v>
      </c>
      <c r="J240" s="242">
        <v>520.52</v>
      </c>
      <c r="K240" s="242">
        <v>27.01</v>
      </c>
      <c r="L240" s="457">
        <f t="shared" si="75"/>
        <v>1855.54</v>
      </c>
      <c r="M240" s="242">
        <v>109.36</v>
      </c>
      <c r="N240" s="433">
        <v>77.63</v>
      </c>
      <c r="O240" s="242">
        <v>640.32000000000005</v>
      </c>
      <c r="P240" s="457">
        <f t="shared" si="78"/>
        <v>827.31000000000006</v>
      </c>
      <c r="Q240" s="568">
        <f t="shared" si="77"/>
        <v>2682.85</v>
      </c>
      <c r="R240" s="248">
        <v>5000</v>
      </c>
      <c r="S240" s="242">
        <v>695317</v>
      </c>
      <c r="T240" s="432">
        <v>60</v>
      </c>
    </row>
    <row r="241" spans="1:20" x14ac:dyDescent="0.25">
      <c r="A241" s="17" t="s">
        <v>82</v>
      </c>
      <c r="B241" s="434"/>
      <c r="C241" s="181">
        <v>966</v>
      </c>
      <c r="D241" s="17">
        <v>189.02</v>
      </c>
      <c r="E241" s="17">
        <v>660.14</v>
      </c>
      <c r="F241" s="48">
        <f t="shared" si="68"/>
        <v>412.12540200000001</v>
      </c>
      <c r="G241" s="48">
        <f t="shared" si="69"/>
        <v>248.01459799999998</v>
      </c>
      <c r="H241" s="155">
        <v>30.67</v>
      </c>
      <c r="I241" s="581">
        <f t="shared" si="65"/>
        <v>690.81</v>
      </c>
      <c r="J241" s="17">
        <v>520.52</v>
      </c>
      <c r="K241" s="17">
        <v>9.76</v>
      </c>
      <c r="L241" s="457">
        <f t="shared" si="75"/>
        <v>2376.11</v>
      </c>
      <c r="M241" s="20">
        <v>111.26</v>
      </c>
      <c r="N241" s="433">
        <v>77.63</v>
      </c>
      <c r="O241" s="20">
        <v>640.32000000000005</v>
      </c>
      <c r="P241" s="456">
        <f t="shared" si="78"/>
        <v>829.21</v>
      </c>
      <c r="Q241" s="562">
        <f t="shared" si="77"/>
        <v>3205.32</v>
      </c>
      <c r="R241" s="17">
        <v>0</v>
      </c>
      <c r="S241" s="17"/>
      <c r="T241" s="434"/>
    </row>
    <row r="242" spans="1:20" ht="15.75" thickBot="1" x14ac:dyDescent="0.3">
      <c r="A242" s="199" t="s">
        <v>40</v>
      </c>
      <c r="B242" s="246"/>
      <c r="C242" s="172">
        <v>966</v>
      </c>
      <c r="D242" s="199">
        <v>158.97999999999999</v>
      </c>
      <c r="E242" s="199">
        <v>424.48</v>
      </c>
      <c r="F242" s="249">
        <f t="shared" si="68"/>
        <v>265.00286400000005</v>
      </c>
      <c r="G242" s="249">
        <f t="shared" si="69"/>
        <v>159.477136</v>
      </c>
      <c r="H242" s="591">
        <v>24.54</v>
      </c>
      <c r="I242" s="583">
        <f t="shared" si="65"/>
        <v>449.02000000000004</v>
      </c>
      <c r="J242" s="199">
        <v>0</v>
      </c>
      <c r="K242" s="199">
        <v>18.98</v>
      </c>
      <c r="L242" s="459">
        <f t="shared" si="75"/>
        <v>1592.98</v>
      </c>
      <c r="M242" s="20">
        <v>126.68</v>
      </c>
      <c r="N242" s="433">
        <v>77.63</v>
      </c>
      <c r="O242" s="20">
        <v>640.32000000000005</v>
      </c>
      <c r="P242" s="461">
        <f t="shared" si="78"/>
        <v>844.63000000000011</v>
      </c>
      <c r="Q242" s="566">
        <f t="shared" si="77"/>
        <v>2437.61</v>
      </c>
      <c r="R242" s="17">
        <v>10000</v>
      </c>
      <c r="S242" s="199">
        <v>366419</v>
      </c>
      <c r="T242" s="246"/>
    </row>
    <row r="243" spans="1:20" ht="15.75" thickBot="1" x14ac:dyDescent="0.3">
      <c r="A243" s="243"/>
      <c r="B243" s="241"/>
      <c r="C243" s="253">
        <f>SUM(C240:C242)</f>
        <v>2898</v>
      </c>
      <c r="D243" s="244">
        <f>SUM(D240:D242)</f>
        <v>450.72</v>
      </c>
      <c r="E243" s="243">
        <f>SUM(E240:E242)</f>
        <v>1269.3</v>
      </c>
      <c r="F243" s="250">
        <f t="shared" si="68"/>
        <v>792.42399</v>
      </c>
      <c r="G243" s="600">
        <f t="shared" si="69"/>
        <v>476.87600999999995</v>
      </c>
      <c r="H243" s="590">
        <f>SUM(H240:H242)</f>
        <v>109.82</v>
      </c>
      <c r="I243" s="253">
        <f t="shared" si="65"/>
        <v>1379.12</v>
      </c>
      <c r="J243" s="241">
        <f>SUM(J240:J242)</f>
        <v>1041.04</v>
      </c>
      <c r="K243" s="244">
        <f>SUM(K240:K242)</f>
        <v>55.75</v>
      </c>
      <c r="L243" s="460">
        <f t="shared" si="75"/>
        <v>5824.63</v>
      </c>
      <c r="M243" s="245">
        <f>SUM(M240:M242)</f>
        <v>347.3</v>
      </c>
      <c r="N243" s="253">
        <f>SUM(N240:N242)</f>
        <v>232.89</v>
      </c>
      <c r="O243" s="244">
        <f>SUM(O240:O242)</f>
        <v>1920.96</v>
      </c>
      <c r="P243" s="460">
        <f t="shared" si="78"/>
        <v>2501.15</v>
      </c>
      <c r="Q243" s="567">
        <f>SUM(Q240:Q242)</f>
        <v>8325.7800000000007</v>
      </c>
      <c r="R243" s="603"/>
      <c r="S243" s="260"/>
      <c r="T243" s="245"/>
    </row>
    <row r="244" spans="1:20" s="235" customFormat="1" x14ac:dyDescent="0.25">
      <c r="A244" s="434" t="s">
        <v>39</v>
      </c>
      <c r="B244" s="432">
        <v>61</v>
      </c>
      <c r="C244" s="433">
        <v>879.2</v>
      </c>
      <c r="D244" s="242">
        <v>77.02</v>
      </c>
      <c r="E244" s="242">
        <v>111.76</v>
      </c>
      <c r="F244" s="251">
        <f t="shared" si="68"/>
        <v>69.771768000000009</v>
      </c>
      <c r="G244" s="251">
        <f t="shared" si="69"/>
        <v>41.988231999999996</v>
      </c>
      <c r="H244" s="587">
        <v>49.71</v>
      </c>
      <c r="I244" s="582">
        <f t="shared" si="65"/>
        <v>161.47</v>
      </c>
      <c r="J244" s="242">
        <v>260.26</v>
      </c>
      <c r="K244" s="242">
        <v>24.59</v>
      </c>
      <c r="L244" s="457">
        <f t="shared" si="75"/>
        <v>1402.54</v>
      </c>
      <c r="M244" s="242">
        <v>54.68</v>
      </c>
      <c r="N244" s="433">
        <v>70.650000000000006</v>
      </c>
      <c r="O244" s="242">
        <v>582.78</v>
      </c>
      <c r="P244" s="457">
        <f t="shared" si="78"/>
        <v>708.11</v>
      </c>
      <c r="Q244" s="568">
        <f>L244+P244</f>
        <v>2110.65</v>
      </c>
      <c r="R244" s="248">
        <v>0</v>
      </c>
      <c r="S244" s="432"/>
      <c r="T244" s="432">
        <v>61</v>
      </c>
    </row>
    <row r="245" spans="1:20" x14ac:dyDescent="0.25">
      <c r="A245" s="17" t="s">
        <v>82</v>
      </c>
      <c r="B245" s="434"/>
      <c r="C245" s="181">
        <v>879.2</v>
      </c>
      <c r="D245" s="17">
        <v>78.3</v>
      </c>
      <c r="E245" s="17">
        <v>96.82</v>
      </c>
      <c r="F245" s="48">
        <f t="shared" si="68"/>
        <v>60.444725999999996</v>
      </c>
      <c r="G245" s="48">
        <f t="shared" si="69"/>
        <v>36.375273999999997</v>
      </c>
      <c r="H245" s="155">
        <v>27.91</v>
      </c>
      <c r="I245" s="581">
        <f t="shared" si="65"/>
        <v>124.72999999999999</v>
      </c>
      <c r="J245" s="17">
        <v>260.26</v>
      </c>
      <c r="K245" s="17">
        <v>8.89</v>
      </c>
      <c r="L245" s="457">
        <f t="shared" si="75"/>
        <v>1351.38</v>
      </c>
      <c r="M245" s="20">
        <v>55.63</v>
      </c>
      <c r="N245" s="433">
        <v>70.650000000000006</v>
      </c>
      <c r="O245" s="20">
        <v>582.78</v>
      </c>
      <c r="P245" s="456">
        <f t="shared" si="78"/>
        <v>709.06</v>
      </c>
      <c r="Q245" s="568">
        <f t="shared" ref="Q245:Q250" si="79">L245+P245</f>
        <v>2060.44</v>
      </c>
      <c r="R245" s="17">
        <v>3000</v>
      </c>
      <c r="S245" s="17">
        <v>59041</v>
      </c>
      <c r="T245" s="434"/>
    </row>
    <row r="246" spans="1:20" ht="15.75" thickBot="1" x14ac:dyDescent="0.3">
      <c r="A246" s="199" t="s">
        <v>40</v>
      </c>
      <c r="B246" s="246"/>
      <c r="C246" s="172">
        <v>879.2</v>
      </c>
      <c r="D246" s="199">
        <v>97.73</v>
      </c>
      <c r="E246" s="199">
        <v>235.46</v>
      </c>
      <c r="F246" s="249">
        <f t="shared" si="68"/>
        <v>146.99767800000001</v>
      </c>
      <c r="G246" s="249">
        <f t="shared" si="69"/>
        <v>88.462322</v>
      </c>
      <c r="H246" s="591">
        <v>22.34</v>
      </c>
      <c r="I246" s="583">
        <f t="shared" si="65"/>
        <v>257.8</v>
      </c>
      <c r="J246" s="17">
        <v>0</v>
      </c>
      <c r="K246" s="199">
        <v>17.27</v>
      </c>
      <c r="L246" s="459">
        <f t="shared" si="75"/>
        <v>1252</v>
      </c>
      <c r="M246" s="20">
        <v>63.34</v>
      </c>
      <c r="N246" s="433">
        <v>70.650000000000006</v>
      </c>
      <c r="O246" s="20">
        <v>582.78</v>
      </c>
      <c r="P246" s="461">
        <f t="shared" si="78"/>
        <v>716.77</v>
      </c>
      <c r="Q246" s="569">
        <f t="shared" si="79"/>
        <v>1968.77</v>
      </c>
      <c r="R246" s="17">
        <v>3000</v>
      </c>
      <c r="S246" s="199">
        <v>487190</v>
      </c>
      <c r="T246" s="246"/>
    </row>
    <row r="247" spans="1:20" ht="15.75" thickBot="1" x14ac:dyDescent="0.3">
      <c r="A247" s="243"/>
      <c r="B247" s="241"/>
      <c r="C247" s="253">
        <f>SUM(C244:C246)</f>
        <v>2637.6000000000004</v>
      </c>
      <c r="D247" s="241">
        <f>SUM(D244:D246)</f>
        <v>253.05</v>
      </c>
      <c r="E247" s="244">
        <f>SUM(E244:E246)</f>
        <v>444.03999999999996</v>
      </c>
      <c r="F247" s="268">
        <f t="shared" si="68"/>
        <v>277.21417199999996</v>
      </c>
      <c r="G247" s="600">
        <f t="shared" si="69"/>
        <v>166.82582799999997</v>
      </c>
      <c r="H247" s="590">
        <f>SUM(H244:H246)</f>
        <v>99.960000000000008</v>
      </c>
      <c r="I247" s="253">
        <f t="shared" si="65"/>
        <v>544</v>
      </c>
      <c r="J247" s="241">
        <f>SUM(J244:J246)</f>
        <v>520.52</v>
      </c>
      <c r="K247" s="244">
        <f>SUM(K244:K246)</f>
        <v>50.75</v>
      </c>
      <c r="L247" s="460">
        <f t="shared" si="75"/>
        <v>4005.9200000000005</v>
      </c>
      <c r="M247" s="245">
        <f>SUM(M244:M246)</f>
        <v>173.65</v>
      </c>
      <c r="N247" s="253">
        <f>SUM(N244:N246)</f>
        <v>211.95000000000002</v>
      </c>
      <c r="O247" s="244">
        <f>SUM(O244:O246)</f>
        <v>1748.34</v>
      </c>
      <c r="P247" s="460">
        <f t="shared" si="78"/>
        <v>2133.94</v>
      </c>
      <c r="Q247" s="567">
        <f t="shared" si="79"/>
        <v>6139.8600000000006</v>
      </c>
      <c r="R247" s="603"/>
      <c r="S247" s="260"/>
      <c r="T247" s="245"/>
    </row>
    <row r="248" spans="1:20" s="235" customFormat="1" x14ac:dyDescent="0.25">
      <c r="A248" s="434" t="s">
        <v>39</v>
      </c>
      <c r="B248" s="432">
        <v>62</v>
      </c>
      <c r="C248" s="433">
        <v>868</v>
      </c>
      <c r="D248" s="242">
        <v>320.51</v>
      </c>
      <c r="E248" s="242">
        <v>439.26</v>
      </c>
      <c r="F248" s="251">
        <f t="shared" si="68"/>
        <v>274.23001799999997</v>
      </c>
      <c r="G248" s="251">
        <f t="shared" si="69"/>
        <v>165.02998199999999</v>
      </c>
      <c r="H248" s="587">
        <v>49.07</v>
      </c>
      <c r="I248" s="582">
        <f t="shared" si="65"/>
        <v>488.33</v>
      </c>
      <c r="J248" s="242">
        <v>109.21</v>
      </c>
      <c r="K248" s="242">
        <v>24.27</v>
      </c>
      <c r="L248" s="457">
        <f t="shared" si="75"/>
        <v>1810.32</v>
      </c>
      <c r="M248" s="242">
        <v>109.36</v>
      </c>
      <c r="N248" s="433">
        <v>69.75</v>
      </c>
      <c r="O248" s="242">
        <v>575.36</v>
      </c>
      <c r="P248" s="457">
        <f t="shared" si="78"/>
        <v>754.47</v>
      </c>
      <c r="Q248" s="568">
        <f t="shared" si="79"/>
        <v>2564.79</v>
      </c>
      <c r="R248" s="248">
        <v>0</v>
      </c>
      <c r="S248" s="432"/>
      <c r="T248" s="432">
        <v>62</v>
      </c>
    </row>
    <row r="249" spans="1:20" x14ac:dyDescent="0.25">
      <c r="A249" s="17" t="s">
        <v>82</v>
      </c>
      <c r="B249" s="434"/>
      <c r="C249" s="181">
        <v>868</v>
      </c>
      <c r="D249" s="17">
        <v>401.24</v>
      </c>
      <c r="E249" s="17">
        <v>528.66</v>
      </c>
      <c r="F249" s="48">
        <f t="shared" si="68"/>
        <v>330.042438</v>
      </c>
      <c r="G249" s="48">
        <f t="shared" si="69"/>
        <v>198.61756199999996</v>
      </c>
      <c r="H249" s="155">
        <v>27.56</v>
      </c>
      <c r="I249" s="581">
        <f t="shared" si="65"/>
        <v>556.21999999999991</v>
      </c>
      <c r="J249" s="17">
        <v>224.54</v>
      </c>
      <c r="K249" s="17">
        <v>8.77</v>
      </c>
      <c r="L249" s="457">
        <f t="shared" si="75"/>
        <v>2058.77</v>
      </c>
      <c r="M249" s="20">
        <v>111.26</v>
      </c>
      <c r="N249" s="433">
        <v>69.75</v>
      </c>
      <c r="O249" s="20">
        <v>575.36</v>
      </c>
      <c r="P249" s="456">
        <f t="shared" si="78"/>
        <v>756.37</v>
      </c>
      <c r="Q249" s="562">
        <f t="shared" si="79"/>
        <v>2815.14</v>
      </c>
      <c r="R249" s="17">
        <v>0</v>
      </c>
      <c r="S249" s="17"/>
      <c r="T249" s="434"/>
    </row>
    <row r="250" spans="1:20" ht="15.75" thickBot="1" x14ac:dyDescent="0.3">
      <c r="A250" s="199" t="s">
        <v>40</v>
      </c>
      <c r="B250" s="246"/>
      <c r="C250" s="172">
        <v>868</v>
      </c>
      <c r="D250" s="199">
        <v>317.55</v>
      </c>
      <c r="E250" s="199">
        <v>432.23</v>
      </c>
      <c r="F250" s="249">
        <f t="shared" si="68"/>
        <v>269.84118899999999</v>
      </c>
      <c r="G250" s="249">
        <f t="shared" si="69"/>
        <v>162.388811</v>
      </c>
      <c r="H250" s="591">
        <v>22.05</v>
      </c>
      <c r="I250" s="583">
        <f t="shared" si="65"/>
        <v>454.28000000000003</v>
      </c>
      <c r="J250" s="199">
        <v>142.41</v>
      </c>
      <c r="K250" s="199">
        <v>17.05</v>
      </c>
      <c r="L250" s="457">
        <f t="shared" si="75"/>
        <v>1799.29</v>
      </c>
      <c r="M250" s="20">
        <v>126.68</v>
      </c>
      <c r="N250" s="433">
        <v>69.75</v>
      </c>
      <c r="O250" s="20">
        <v>575.36</v>
      </c>
      <c r="P250" s="461">
        <f t="shared" si="78"/>
        <v>771.79</v>
      </c>
      <c r="Q250" s="566">
        <f t="shared" si="79"/>
        <v>2571.08</v>
      </c>
      <c r="R250" s="17">
        <v>3000</v>
      </c>
      <c r="S250" s="199">
        <v>748608</v>
      </c>
      <c r="T250" s="246"/>
    </row>
    <row r="251" spans="1:20" ht="15.75" thickBot="1" x14ac:dyDescent="0.3">
      <c r="A251" s="243"/>
      <c r="B251" s="241"/>
      <c r="C251" s="253">
        <f>SUM(C248:C250)</f>
        <v>2604</v>
      </c>
      <c r="D251" s="244">
        <f>SUM(D248:D250)</f>
        <v>1039.3</v>
      </c>
      <c r="E251" s="243">
        <f>SUM(E248:E250)</f>
        <v>1400.15</v>
      </c>
      <c r="F251" s="250">
        <f t="shared" si="68"/>
        <v>874.11364500000013</v>
      </c>
      <c r="G251" s="250">
        <f t="shared" si="69"/>
        <v>526.03635499999996</v>
      </c>
      <c r="H251" s="594">
        <f>SUM(H248:H250)</f>
        <v>98.679999999999993</v>
      </c>
      <c r="I251" s="257">
        <f t="shared" si="65"/>
        <v>1498.8300000000002</v>
      </c>
      <c r="J251" s="241">
        <f t="shared" ref="J251:O251" si="80">SUM(J248:J250)</f>
        <v>476.15999999999997</v>
      </c>
      <c r="K251" s="244">
        <f t="shared" si="80"/>
        <v>50.09</v>
      </c>
      <c r="L251" s="460">
        <f t="shared" si="80"/>
        <v>5668.38</v>
      </c>
      <c r="M251" s="245">
        <f t="shared" si="80"/>
        <v>347.3</v>
      </c>
      <c r="N251" s="253">
        <f t="shared" si="80"/>
        <v>209.25</v>
      </c>
      <c r="O251" s="244">
        <f t="shared" si="80"/>
        <v>1726.08</v>
      </c>
      <c r="P251" s="460">
        <f t="shared" si="78"/>
        <v>2282.63</v>
      </c>
      <c r="Q251" s="567">
        <f>SUM(Q248:Q250)</f>
        <v>7951.01</v>
      </c>
      <c r="R251" s="603"/>
      <c r="S251" s="260"/>
      <c r="T251" s="245"/>
    </row>
    <row r="252" spans="1:20" s="235" customFormat="1" x14ac:dyDescent="0.25">
      <c r="A252" s="434" t="s">
        <v>39</v>
      </c>
      <c r="B252" s="432">
        <v>63</v>
      </c>
      <c r="C252" s="447">
        <v>1293.5999999999999</v>
      </c>
      <c r="D252" s="242">
        <v>360.35</v>
      </c>
      <c r="E252" s="242">
        <v>404.53</v>
      </c>
      <c r="F252" s="251">
        <f t="shared" si="68"/>
        <v>252.548079</v>
      </c>
      <c r="G252" s="251">
        <f t="shared" si="69"/>
        <v>151.98192099999997</v>
      </c>
      <c r="H252" s="587">
        <v>73.13</v>
      </c>
      <c r="I252" s="582">
        <f t="shared" si="65"/>
        <v>477.65999999999997</v>
      </c>
      <c r="J252" s="242">
        <v>262.11</v>
      </c>
      <c r="K252" s="242">
        <v>36.17</v>
      </c>
      <c r="L252" s="457">
        <f>C252+D252+I252+J252+K252</f>
        <v>2429.89</v>
      </c>
      <c r="M252" s="242">
        <v>109.36</v>
      </c>
      <c r="N252" s="433">
        <v>103.95</v>
      </c>
      <c r="O252" s="242">
        <v>857.47</v>
      </c>
      <c r="P252" s="457">
        <f t="shared" si="78"/>
        <v>1070.78</v>
      </c>
      <c r="Q252" s="568">
        <f>L252+P252</f>
        <v>3500.67</v>
      </c>
      <c r="R252" s="248">
        <v>5200</v>
      </c>
      <c r="S252" s="242">
        <v>288909</v>
      </c>
      <c r="T252" s="432">
        <v>63</v>
      </c>
    </row>
    <row r="253" spans="1:20" x14ac:dyDescent="0.25">
      <c r="A253" s="17" t="s">
        <v>82</v>
      </c>
      <c r="B253" s="434"/>
      <c r="C253" s="428">
        <v>1293.5999999999999</v>
      </c>
      <c r="D253" s="17">
        <v>298.18</v>
      </c>
      <c r="E253" s="17">
        <v>325.08999999999997</v>
      </c>
      <c r="F253" s="48">
        <f t="shared" si="68"/>
        <v>202.953687</v>
      </c>
      <c r="G253" s="48">
        <f t="shared" si="69"/>
        <v>122.13631299999999</v>
      </c>
      <c r="H253" s="155">
        <v>41.07</v>
      </c>
      <c r="I253" s="581">
        <f t="shared" si="65"/>
        <v>366.15999999999997</v>
      </c>
      <c r="J253" s="17">
        <v>174.74</v>
      </c>
      <c r="K253" s="17">
        <v>13.07</v>
      </c>
      <c r="L253" s="457">
        <f>C253+D253+I253+J253+K253</f>
        <v>2145.7500000000005</v>
      </c>
      <c r="M253" s="20">
        <v>111.26</v>
      </c>
      <c r="N253" s="433">
        <v>103.95</v>
      </c>
      <c r="O253" s="20">
        <v>857.47</v>
      </c>
      <c r="P253" s="456">
        <f t="shared" si="78"/>
        <v>1072.68</v>
      </c>
      <c r="Q253" s="568">
        <f t="shared" ref="Q253:Q258" si="81">L253+P253</f>
        <v>3218.4300000000003</v>
      </c>
      <c r="R253" s="17">
        <v>3500</v>
      </c>
      <c r="S253" s="17">
        <v>452899</v>
      </c>
      <c r="T253" s="434"/>
    </row>
    <row r="254" spans="1:20" ht="15.75" thickBot="1" x14ac:dyDescent="0.3">
      <c r="A254" s="199" t="s">
        <v>40</v>
      </c>
      <c r="B254" s="246"/>
      <c r="C254" s="429">
        <v>1293.5999999999999</v>
      </c>
      <c r="D254" s="199">
        <v>289.58999999999997</v>
      </c>
      <c r="E254" s="199">
        <v>318.45</v>
      </c>
      <c r="F254" s="249">
        <f t="shared" si="68"/>
        <v>198.808335</v>
      </c>
      <c r="G254" s="249">
        <f t="shared" si="69"/>
        <v>119.64166499999999</v>
      </c>
      <c r="H254" s="591">
        <v>32.86</v>
      </c>
      <c r="I254" s="583">
        <f t="shared" si="65"/>
        <v>351.31</v>
      </c>
      <c r="J254" s="199">
        <v>174.74</v>
      </c>
      <c r="K254" s="199">
        <v>25.41</v>
      </c>
      <c r="L254" s="457">
        <f>C254+D254+I254+J254+K254</f>
        <v>2134.6499999999996</v>
      </c>
      <c r="M254" s="20">
        <v>126.68</v>
      </c>
      <c r="N254" s="433">
        <v>103.95</v>
      </c>
      <c r="O254" s="20">
        <v>857.47</v>
      </c>
      <c r="P254" s="461">
        <f t="shared" si="78"/>
        <v>1088.0999999999999</v>
      </c>
      <c r="Q254" s="569">
        <f t="shared" si="81"/>
        <v>3222.7499999999995</v>
      </c>
      <c r="R254" s="17">
        <v>3300</v>
      </c>
      <c r="S254" s="199">
        <v>744927</v>
      </c>
      <c r="T254" s="246"/>
    </row>
    <row r="255" spans="1:20" ht="15.75" thickBot="1" x14ac:dyDescent="0.3">
      <c r="A255" s="243"/>
      <c r="B255" s="241"/>
      <c r="C255" s="446">
        <f>SUM(C252:C254)</f>
        <v>3880.7999999999997</v>
      </c>
      <c r="D255" s="244">
        <f>SUM(D252:D254)</f>
        <v>948.11999999999989</v>
      </c>
      <c r="E255" s="243">
        <f>SUM(E252:E254)</f>
        <v>1048.07</v>
      </c>
      <c r="F255" s="250">
        <f t="shared" si="68"/>
        <v>654.31010100000003</v>
      </c>
      <c r="G255" s="600">
        <f t="shared" si="69"/>
        <v>393.75989899999996</v>
      </c>
      <c r="H255" s="590">
        <f>SUM(H252:H254)</f>
        <v>147.06</v>
      </c>
      <c r="I255" s="253">
        <f t="shared" si="65"/>
        <v>1195.1299999999999</v>
      </c>
      <c r="J255" s="241">
        <f t="shared" ref="J255:O255" si="82">SUM(J252:J254)</f>
        <v>611.59</v>
      </c>
      <c r="K255" s="241">
        <f t="shared" si="82"/>
        <v>74.650000000000006</v>
      </c>
      <c r="L255" s="458">
        <f t="shared" si="82"/>
        <v>6710.29</v>
      </c>
      <c r="M255" s="241">
        <f t="shared" si="82"/>
        <v>347.3</v>
      </c>
      <c r="N255" s="253">
        <f t="shared" si="82"/>
        <v>311.85000000000002</v>
      </c>
      <c r="O255" s="244">
        <f t="shared" si="82"/>
        <v>2572.41</v>
      </c>
      <c r="P255" s="460">
        <f t="shared" si="78"/>
        <v>3231.56</v>
      </c>
      <c r="Q255" s="567">
        <f t="shared" si="81"/>
        <v>9941.85</v>
      </c>
      <c r="R255" s="603"/>
      <c r="S255" s="260"/>
      <c r="T255" s="245"/>
    </row>
    <row r="256" spans="1:20" s="235" customFormat="1" x14ac:dyDescent="0.25">
      <c r="A256" s="434" t="s">
        <v>39</v>
      </c>
      <c r="B256" s="432">
        <v>64</v>
      </c>
      <c r="C256" s="433">
        <v>991.2</v>
      </c>
      <c r="D256" s="242">
        <v>344.69</v>
      </c>
      <c r="E256" s="242">
        <v>532.45000000000005</v>
      </c>
      <c r="F256" s="251">
        <f t="shared" si="68"/>
        <v>332.40853500000003</v>
      </c>
      <c r="G256" s="251">
        <f t="shared" si="69"/>
        <v>200.04146500000002</v>
      </c>
      <c r="H256" s="587">
        <v>56.04</v>
      </c>
      <c r="I256" s="582">
        <f t="shared" si="65"/>
        <v>588.49</v>
      </c>
      <c r="J256" s="242">
        <v>164.17</v>
      </c>
      <c r="K256" s="242">
        <v>27.72</v>
      </c>
      <c r="L256" s="457">
        <f t="shared" ref="L256:L262" si="83">C256+D256+I256+J256+K256</f>
        <v>2116.27</v>
      </c>
      <c r="M256" s="242">
        <v>164.04</v>
      </c>
      <c r="N256" s="433">
        <v>79.650000000000006</v>
      </c>
      <c r="O256" s="242">
        <v>657.02</v>
      </c>
      <c r="P256" s="457">
        <f t="shared" si="78"/>
        <v>900.71</v>
      </c>
      <c r="Q256" s="568">
        <f t="shared" si="81"/>
        <v>3016.98</v>
      </c>
      <c r="R256" s="248">
        <v>0</v>
      </c>
      <c r="S256" s="432"/>
      <c r="T256" s="432">
        <v>64</v>
      </c>
    </row>
    <row r="257" spans="1:20" x14ac:dyDescent="0.25">
      <c r="A257" s="17" t="s">
        <v>82</v>
      </c>
      <c r="B257" s="434"/>
      <c r="C257" s="181">
        <v>991.2</v>
      </c>
      <c r="D257" s="17">
        <v>387.03</v>
      </c>
      <c r="E257" s="17">
        <v>574.07000000000005</v>
      </c>
      <c r="F257" s="48">
        <f t="shared" si="68"/>
        <v>358.39190100000008</v>
      </c>
      <c r="G257" s="48">
        <f t="shared" si="69"/>
        <v>215.678099</v>
      </c>
      <c r="H257" s="155">
        <v>31.47</v>
      </c>
      <c r="I257" s="581">
        <f t="shared" si="65"/>
        <v>605.54000000000008</v>
      </c>
      <c r="J257" s="17">
        <v>111.31</v>
      </c>
      <c r="K257" s="17">
        <v>10.02</v>
      </c>
      <c r="L257" s="457">
        <f t="shared" si="83"/>
        <v>2105.1</v>
      </c>
      <c r="M257" s="20">
        <v>166.89</v>
      </c>
      <c r="N257" s="433">
        <v>79.650000000000006</v>
      </c>
      <c r="O257" s="20">
        <v>657.02</v>
      </c>
      <c r="P257" s="456">
        <f t="shared" si="78"/>
        <v>903.56</v>
      </c>
      <c r="Q257" s="562">
        <f t="shared" si="81"/>
        <v>3008.66</v>
      </c>
      <c r="R257" s="17">
        <v>0</v>
      </c>
      <c r="S257" s="17"/>
      <c r="T257" s="434"/>
    </row>
    <row r="258" spans="1:20" ht="15.75" thickBot="1" x14ac:dyDescent="0.3">
      <c r="A258" s="199" t="s">
        <v>40</v>
      </c>
      <c r="B258" s="246"/>
      <c r="C258" s="172">
        <v>991.2</v>
      </c>
      <c r="D258" s="199">
        <v>435.58</v>
      </c>
      <c r="E258" s="199">
        <v>640.22</v>
      </c>
      <c r="F258" s="249">
        <f t="shared" si="68"/>
        <v>399.689346</v>
      </c>
      <c r="G258" s="249">
        <f t="shared" si="69"/>
        <v>240.530654</v>
      </c>
      <c r="H258" s="591">
        <v>25.18</v>
      </c>
      <c r="I258" s="583">
        <f t="shared" si="65"/>
        <v>665.4</v>
      </c>
      <c r="J258" s="199">
        <v>10.69</v>
      </c>
      <c r="K258" s="199">
        <v>19.47</v>
      </c>
      <c r="L258" s="459">
        <f t="shared" si="83"/>
        <v>2122.3399999999997</v>
      </c>
      <c r="M258" s="20">
        <v>190.02</v>
      </c>
      <c r="N258" s="433">
        <v>79.650000000000006</v>
      </c>
      <c r="O258" s="20">
        <v>657.02</v>
      </c>
      <c r="P258" s="461">
        <f t="shared" si="78"/>
        <v>926.69</v>
      </c>
      <c r="Q258" s="566">
        <f t="shared" si="81"/>
        <v>3049.0299999999997</v>
      </c>
      <c r="R258" s="17">
        <v>0</v>
      </c>
      <c r="S258" s="199"/>
      <c r="T258" s="246"/>
    </row>
    <row r="259" spans="1:20" ht="15.75" thickBot="1" x14ac:dyDescent="0.3">
      <c r="A259" s="243"/>
      <c r="B259" s="241"/>
      <c r="C259" s="253">
        <f>SUM(C256:C258)</f>
        <v>2973.6000000000004</v>
      </c>
      <c r="D259" s="244">
        <f>SUM(D256:D258)</f>
        <v>1167.3</v>
      </c>
      <c r="E259" s="243">
        <f>SUM(E256:E258)</f>
        <v>1746.74</v>
      </c>
      <c r="F259" s="250">
        <f t="shared" si="68"/>
        <v>1090.4897820000001</v>
      </c>
      <c r="G259" s="600">
        <f t="shared" si="69"/>
        <v>656.25021800000002</v>
      </c>
      <c r="H259" s="590">
        <f>SUM(H256:H258)</f>
        <v>112.69</v>
      </c>
      <c r="I259" s="253">
        <f t="shared" si="65"/>
        <v>1859.4300000000003</v>
      </c>
      <c r="J259" s="241">
        <f>SUM(J256:J258)</f>
        <v>286.17</v>
      </c>
      <c r="K259" s="244">
        <f>SUM(K256:K258)</f>
        <v>57.209999999999994</v>
      </c>
      <c r="L259" s="460">
        <f t="shared" si="83"/>
        <v>6343.7100000000009</v>
      </c>
      <c r="M259" s="245">
        <f>SUM(M256:M258)</f>
        <v>520.94999999999993</v>
      </c>
      <c r="N259" s="253">
        <f>SUM(N256:N258)</f>
        <v>238.95000000000002</v>
      </c>
      <c r="O259" s="244">
        <f>SUM(O256:O258)</f>
        <v>1971.06</v>
      </c>
      <c r="P259" s="460">
        <f t="shared" si="78"/>
        <v>2730.96</v>
      </c>
      <c r="Q259" s="567">
        <f>SUM(Q256:Q258)</f>
        <v>9074.6699999999983</v>
      </c>
      <c r="R259" s="603"/>
      <c r="S259" s="260"/>
      <c r="T259" s="245"/>
    </row>
    <row r="260" spans="1:20" s="235" customFormat="1" x14ac:dyDescent="0.25">
      <c r="A260" s="434" t="s">
        <v>39</v>
      </c>
      <c r="B260" s="432">
        <v>65</v>
      </c>
      <c r="C260" s="433">
        <v>873.6</v>
      </c>
      <c r="D260" s="242">
        <v>104.4</v>
      </c>
      <c r="E260" s="242">
        <v>189.7</v>
      </c>
      <c r="F260" s="251">
        <f t="shared" si="68"/>
        <v>118.42971</v>
      </c>
      <c r="G260" s="251">
        <f t="shared" si="69"/>
        <v>71.270289999999989</v>
      </c>
      <c r="H260" s="587">
        <v>49.39</v>
      </c>
      <c r="I260" s="582">
        <f t="shared" ref="I260:I283" si="84">SUM(F260:H260)</f>
        <v>239.08999999999997</v>
      </c>
      <c r="J260" s="242">
        <v>87.37</v>
      </c>
      <c r="K260" s="242">
        <v>24.43</v>
      </c>
      <c r="L260" s="457">
        <f t="shared" si="83"/>
        <v>1328.89</v>
      </c>
      <c r="M260" s="242">
        <v>54.68</v>
      </c>
      <c r="N260" s="433">
        <v>70.2</v>
      </c>
      <c r="O260" s="242">
        <v>579.07000000000005</v>
      </c>
      <c r="P260" s="457">
        <f t="shared" si="78"/>
        <v>703.95</v>
      </c>
      <c r="Q260" s="568">
        <f>L260+P260</f>
        <v>2032.8400000000001</v>
      </c>
      <c r="R260" s="248">
        <v>0</v>
      </c>
      <c r="S260" s="432"/>
      <c r="T260" s="432">
        <v>65</v>
      </c>
    </row>
    <row r="261" spans="1:20" x14ac:dyDescent="0.25">
      <c r="A261" s="17" t="s">
        <v>82</v>
      </c>
      <c r="B261" s="434"/>
      <c r="C261" s="181">
        <v>873.6</v>
      </c>
      <c r="D261" s="17">
        <v>58</v>
      </c>
      <c r="E261" s="17">
        <v>39.520000000000003</v>
      </c>
      <c r="F261" s="48">
        <f t="shared" si="68"/>
        <v>24.672336000000001</v>
      </c>
      <c r="G261" s="48">
        <f t="shared" si="69"/>
        <v>14.847664</v>
      </c>
      <c r="H261" s="155">
        <v>27.74</v>
      </c>
      <c r="I261" s="581">
        <f t="shared" si="84"/>
        <v>67.260000000000005</v>
      </c>
      <c r="J261" s="17">
        <v>0</v>
      </c>
      <c r="K261" s="17">
        <v>8.83</v>
      </c>
      <c r="L261" s="457">
        <f t="shared" si="83"/>
        <v>1007.69</v>
      </c>
      <c r="M261" s="20">
        <v>55.63</v>
      </c>
      <c r="N261" s="433">
        <v>70.2</v>
      </c>
      <c r="O261" s="20">
        <v>579.07000000000005</v>
      </c>
      <c r="P261" s="456">
        <f t="shared" si="78"/>
        <v>704.90000000000009</v>
      </c>
      <c r="Q261" s="568">
        <f t="shared" ref="Q261:Q266" si="85">L261+P261</f>
        <v>1712.5900000000001</v>
      </c>
      <c r="R261" s="17">
        <v>0</v>
      </c>
      <c r="S261" s="17"/>
      <c r="T261" s="434"/>
    </row>
    <row r="262" spans="1:20" ht="15.75" thickBot="1" x14ac:dyDescent="0.3">
      <c r="A262" s="199" t="s">
        <v>40</v>
      </c>
      <c r="B262" s="246"/>
      <c r="C262" s="181">
        <v>873.6</v>
      </c>
      <c r="D262" s="199">
        <v>29</v>
      </c>
      <c r="E262" s="199">
        <v>98.8</v>
      </c>
      <c r="F262" s="249">
        <f t="shared" si="68"/>
        <v>61.680840000000003</v>
      </c>
      <c r="G262" s="249">
        <f t="shared" si="69"/>
        <v>37.119159999999994</v>
      </c>
      <c r="H262" s="591">
        <v>22.19</v>
      </c>
      <c r="I262" s="583">
        <f t="shared" si="84"/>
        <v>120.99</v>
      </c>
      <c r="J262" s="199">
        <v>43.69</v>
      </c>
      <c r="K262" s="199">
        <v>17.16</v>
      </c>
      <c r="L262" s="457">
        <f t="shared" si="83"/>
        <v>1084.44</v>
      </c>
      <c r="M262" s="20">
        <v>0</v>
      </c>
      <c r="N262" s="433">
        <v>70.2</v>
      </c>
      <c r="O262" s="20">
        <v>579.07000000000005</v>
      </c>
      <c r="P262" s="461">
        <f t="shared" si="78"/>
        <v>649.2700000000001</v>
      </c>
      <c r="Q262" s="569">
        <f t="shared" si="85"/>
        <v>1733.71</v>
      </c>
      <c r="R262" s="17">
        <v>10000</v>
      </c>
      <c r="S262" s="199">
        <v>32273</v>
      </c>
      <c r="T262" s="246"/>
    </row>
    <row r="263" spans="1:20" ht="15.75" thickBot="1" x14ac:dyDescent="0.3">
      <c r="A263" s="243"/>
      <c r="B263" s="241"/>
      <c r="C263" s="253">
        <f>SUM(C260:C262)</f>
        <v>2620.8000000000002</v>
      </c>
      <c r="D263" s="244">
        <f>SUM(D260:D262)</f>
        <v>191.4</v>
      </c>
      <c r="E263" s="243">
        <f>SUM(E260:E262)</f>
        <v>328.02</v>
      </c>
      <c r="F263" s="250">
        <f t="shared" si="68"/>
        <v>204.78288599999999</v>
      </c>
      <c r="G263" s="600">
        <f t="shared" si="69"/>
        <v>123.23711399999999</v>
      </c>
      <c r="H263" s="590">
        <f>SUM(H260:H262)</f>
        <v>99.32</v>
      </c>
      <c r="I263" s="253">
        <f t="shared" si="84"/>
        <v>427.34</v>
      </c>
      <c r="J263" s="241">
        <f t="shared" ref="J263:O263" si="86">SUM(J260:J262)</f>
        <v>131.06</v>
      </c>
      <c r="K263" s="244">
        <f t="shared" si="86"/>
        <v>50.42</v>
      </c>
      <c r="L263" s="460">
        <f t="shared" si="86"/>
        <v>3421.02</v>
      </c>
      <c r="M263" s="245">
        <f t="shared" si="86"/>
        <v>110.31</v>
      </c>
      <c r="N263" s="253">
        <f t="shared" si="86"/>
        <v>210.60000000000002</v>
      </c>
      <c r="O263" s="244">
        <f t="shared" si="86"/>
        <v>1737.21</v>
      </c>
      <c r="P263" s="460">
        <f t="shared" si="78"/>
        <v>2058.12</v>
      </c>
      <c r="Q263" s="567">
        <f t="shared" si="85"/>
        <v>5479.1399999999994</v>
      </c>
      <c r="R263" s="603"/>
      <c r="S263" s="260"/>
      <c r="T263" s="245"/>
    </row>
    <row r="264" spans="1:20" s="235" customFormat="1" x14ac:dyDescent="0.25">
      <c r="A264" s="434" t="s">
        <v>39</v>
      </c>
      <c r="B264" s="432">
        <v>66</v>
      </c>
      <c r="C264" s="433">
        <v>865.2</v>
      </c>
      <c r="D264" s="242">
        <v>327.35000000000002</v>
      </c>
      <c r="E264" s="242">
        <v>538.92999999999995</v>
      </c>
      <c r="F264" s="251">
        <f t="shared" ref="F264:F284" si="87">E264-G264</f>
        <v>336.45399899999995</v>
      </c>
      <c r="G264" s="251">
        <f t="shared" ref="G264:G283" si="88">E264*37.57%</f>
        <v>202.47600099999997</v>
      </c>
      <c r="H264" s="587">
        <v>48.91</v>
      </c>
      <c r="I264" s="582">
        <f t="shared" si="84"/>
        <v>587.83999999999992</v>
      </c>
      <c r="J264" s="612">
        <v>0</v>
      </c>
      <c r="K264" s="242">
        <v>24.19</v>
      </c>
      <c r="L264" s="457">
        <f>C264+D264+I264+J264+K264</f>
        <v>1804.5800000000002</v>
      </c>
      <c r="M264" s="242">
        <v>164.04</v>
      </c>
      <c r="N264" s="433">
        <v>69.53</v>
      </c>
      <c r="O264" s="242">
        <v>573.5</v>
      </c>
      <c r="P264" s="457">
        <f t="shared" si="78"/>
        <v>807.06999999999994</v>
      </c>
      <c r="Q264" s="568">
        <f t="shared" si="85"/>
        <v>2611.65</v>
      </c>
      <c r="R264" s="248">
        <v>6000</v>
      </c>
      <c r="S264" s="242" t="s">
        <v>194</v>
      </c>
      <c r="T264" s="432">
        <v>66</v>
      </c>
    </row>
    <row r="265" spans="1:20" x14ac:dyDescent="0.25">
      <c r="A265" s="17" t="s">
        <v>82</v>
      </c>
      <c r="B265" s="434"/>
      <c r="C265" s="181">
        <v>865.2</v>
      </c>
      <c r="D265" s="17">
        <v>263.14999999999998</v>
      </c>
      <c r="E265" s="17">
        <v>448.63</v>
      </c>
      <c r="F265" s="48">
        <f t="shared" si="87"/>
        <v>280.07970899999998</v>
      </c>
      <c r="G265" s="48">
        <f t="shared" si="88"/>
        <v>168.55029099999999</v>
      </c>
      <c r="H265" s="155">
        <v>27.47</v>
      </c>
      <c r="I265" s="581">
        <f t="shared" si="84"/>
        <v>476.1</v>
      </c>
      <c r="J265" s="156">
        <v>0</v>
      </c>
      <c r="K265" s="17">
        <v>8.74</v>
      </c>
      <c r="L265" s="457">
        <f>C265+D265+I265+J265+K265</f>
        <v>1613.1899999999998</v>
      </c>
      <c r="M265" s="20">
        <v>166.89</v>
      </c>
      <c r="N265" s="433">
        <v>69.53</v>
      </c>
      <c r="O265" s="20">
        <v>573.5</v>
      </c>
      <c r="P265" s="456">
        <f t="shared" si="78"/>
        <v>809.92</v>
      </c>
      <c r="Q265" s="562">
        <f t="shared" si="85"/>
        <v>2423.1099999999997</v>
      </c>
      <c r="R265" s="17">
        <v>2000</v>
      </c>
      <c r="S265" s="17">
        <v>84735</v>
      </c>
      <c r="T265" s="434"/>
    </row>
    <row r="266" spans="1:20" ht="15.75" thickBot="1" x14ac:dyDescent="0.3">
      <c r="A266" s="199" t="s">
        <v>40</v>
      </c>
      <c r="B266" s="246"/>
      <c r="C266" s="181">
        <v>865.2</v>
      </c>
      <c r="D266" s="199">
        <v>251.72</v>
      </c>
      <c r="E266" s="199">
        <v>444.6</v>
      </c>
      <c r="F266" s="249">
        <f t="shared" si="87"/>
        <v>277.56378000000007</v>
      </c>
      <c r="G266" s="249">
        <f t="shared" si="88"/>
        <v>167.03621999999999</v>
      </c>
      <c r="H266" s="591">
        <v>21.98</v>
      </c>
      <c r="I266" s="583">
        <f t="shared" si="84"/>
        <v>466.58000000000004</v>
      </c>
      <c r="J266" s="614">
        <v>0</v>
      </c>
      <c r="K266" s="199">
        <v>17</v>
      </c>
      <c r="L266" s="457">
        <f>C266+D266+I266+J266+K266</f>
        <v>1600.5</v>
      </c>
      <c r="M266" s="20">
        <v>190.02</v>
      </c>
      <c r="N266" s="433">
        <v>69.53</v>
      </c>
      <c r="O266" s="20">
        <v>573.5</v>
      </c>
      <c r="P266" s="461">
        <f t="shared" si="78"/>
        <v>833.05</v>
      </c>
      <c r="Q266" s="566">
        <f t="shared" si="85"/>
        <v>2433.5500000000002</v>
      </c>
      <c r="R266" s="17">
        <v>0</v>
      </c>
      <c r="S266" s="199"/>
      <c r="T266" s="246"/>
    </row>
    <row r="267" spans="1:20" ht="15.75" thickBot="1" x14ac:dyDescent="0.3">
      <c r="A267" s="243"/>
      <c r="B267" s="241"/>
      <c r="C267" s="253">
        <f>SUM(C264:C266)</f>
        <v>2595.6000000000004</v>
      </c>
      <c r="D267" s="244">
        <f>SUM(D264:D266)</f>
        <v>842.22</v>
      </c>
      <c r="E267" s="243">
        <f>SUM(E264:E266)</f>
        <v>1432.1599999999999</v>
      </c>
      <c r="F267" s="250">
        <f t="shared" si="87"/>
        <v>894.09748799999988</v>
      </c>
      <c r="G267" s="600">
        <f t="shared" si="88"/>
        <v>538.06251199999997</v>
      </c>
      <c r="H267" s="590">
        <f>SUM(H264:H266)</f>
        <v>98.36</v>
      </c>
      <c r="I267" s="253">
        <f t="shared" si="84"/>
        <v>1530.5199999999998</v>
      </c>
      <c r="J267" s="241">
        <f t="shared" ref="J267:O267" si="89">SUM(J264:J266)</f>
        <v>0</v>
      </c>
      <c r="K267" s="241">
        <f t="shared" si="89"/>
        <v>49.93</v>
      </c>
      <c r="L267" s="458">
        <f t="shared" si="89"/>
        <v>5018.2700000000004</v>
      </c>
      <c r="M267" s="241">
        <f t="shared" si="89"/>
        <v>520.94999999999993</v>
      </c>
      <c r="N267" s="253">
        <f t="shared" si="89"/>
        <v>208.59</v>
      </c>
      <c r="O267" s="244">
        <f t="shared" si="89"/>
        <v>1720.5</v>
      </c>
      <c r="P267" s="460">
        <f t="shared" si="78"/>
        <v>2450.04</v>
      </c>
      <c r="Q267" s="567">
        <f>SUM(Q264:Q266)</f>
        <v>7468.31</v>
      </c>
      <c r="R267" s="603"/>
      <c r="S267" s="260"/>
      <c r="T267" s="245"/>
    </row>
    <row r="268" spans="1:20" s="235" customFormat="1" x14ac:dyDescent="0.25">
      <c r="A268" s="434" t="s">
        <v>39</v>
      </c>
      <c r="B268" s="432">
        <v>67</v>
      </c>
      <c r="C268" s="433">
        <v>1293.5999999999999</v>
      </c>
      <c r="D268" s="242">
        <v>4.2300000000000004</v>
      </c>
      <c r="E268" s="242">
        <v>18.53</v>
      </c>
      <c r="F268" s="251">
        <f t="shared" si="87"/>
        <v>11.568279</v>
      </c>
      <c r="G268" s="251">
        <f t="shared" si="88"/>
        <v>6.9617209999999998</v>
      </c>
      <c r="H268" s="587">
        <v>73.13</v>
      </c>
      <c r="I268" s="582">
        <f t="shared" si="84"/>
        <v>91.66</v>
      </c>
      <c r="J268" s="242">
        <v>260.26</v>
      </c>
      <c r="K268" s="242">
        <v>36.17</v>
      </c>
      <c r="L268" s="473">
        <f t="shared" ref="L268:L274" si="90">C268+D268+I268+J268+K268</f>
        <v>1685.92</v>
      </c>
      <c r="M268" s="242">
        <v>54.68</v>
      </c>
      <c r="N268" s="433">
        <v>103.95</v>
      </c>
      <c r="O268" s="242">
        <v>857.47</v>
      </c>
      <c r="P268" s="457">
        <f t="shared" ref="P268:P283" si="91">SUM(M268:O268)</f>
        <v>1016.1</v>
      </c>
      <c r="Q268" s="568">
        <f>L268+P268</f>
        <v>2702.02</v>
      </c>
      <c r="R268" s="248">
        <v>2688.15</v>
      </c>
      <c r="S268" s="242">
        <v>210530</v>
      </c>
      <c r="T268" s="432">
        <v>67</v>
      </c>
    </row>
    <row r="269" spans="1:20" x14ac:dyDescent="0.25">
      <c r="A269" s="17" t="s">
        <v>82</v>
      </c>
      <c r="B269" s="434"/>
      <c r="C269" s="181">
        <v>1293.5999999999999</v>
      </c>
      <c r="D269" s="17">
        <v>12.76</v>
      </c>
      <c r="E269" s="17">
        <v>32.29</v>
      </c>
      <c r="F269" s="48">
        <f t="shared" si="87"/>
        <v>20.158647000000002</v>
      </c>
      <c r="G269" s="48">
        <f t="shared" si="88"/>
        <v>12.131352999999999</v>
      </c>
      <c r="H269" s="155">
        <v>41.07</v>
      </c>
      <c r="I269" s="581">
        <f t="shared" si="84"/>
        <v>73.36</v>
      </c>
      <c r="J269" s="17">
        <v>260.26</v>
      </c>
      <c r="K269" s="17">
        <v>13.07</v>
      </c>
      <c r="L269" s="473">
        <f t="shared" si="90"/>
        <v>1653.0499999999997</v>
      </c>
      <c r="M269" s="20">
        <v>55.63</v>
      </c>
      <c r="N269" s="433">
        <v>103.95</v>
      </c>
      <c r="O269" s="20">
        <v>857.47</v>
      </c>
      <c r="P269" s="456">
        <f t="shared" si="91"/>
        <v>1017.0500000000001</v>
      </c>
      <c r="Q269" s="568">
        <f t="shared" ref="Q269:Q274" si="92">L269+P269</f>
        <v>2670.1</v>
      </c>
      <c r="R269" s="17">
        <v>2702.03</v>
      </c>
      <c r="S269" s="17">
        <v>50282</v>
      </c>
      <c r="T269" s="434"/>
    </row>
    <row r="270" spans="1:20" ht="15.75" thickBot="1" x14ac:dyDescent="0.3">
      <c r="A270" s="199" t="s">
        <v>40</v>
      </c>
      <c r="B270" s="246"/>
      <c r="C270" s="181">
        <v>1293.5999999999999</v>
      </c>
      <c r="D270" s="199">
        <v>72.150000000000006</v>
      </c>
      <c r="E270" s="199">
        <v>82.12</v>
      </c>
      <c r="F270" s="249">
        <f t="shared" si="87"/>
        <v>51.267516000000001</v>
      </c>
      <c r="G270" s="249">
        <f t="shared" si="88"/>
        <v>30.852484</v>
      </c>
      <c r="H270" s="591">
        <v>32.86</v>
      </c>
      <c r="I270" s="583">
        <f t="shared" si="84"/>
        <v>114.98</v>
      </c>
      <c r="J270" s="17">
        <v>0</v>
      </c>
      <c r="K270" s="199">
        <v>17.8</v>
      </c>
      <c r="L270" s="476">
        <f t="shared" si="90"/>
        <v>1498.53</v>
      </c>
      <c r="M270" s="20">
        <v>63.34</v>
      </c>
      <c r="N270" s="433">
        <v>103.95</v>
      </c>
      <c r="O270" s="20">
        <v>857.47</v>
      </c>
      <c r="P270" s="461">
        <f t="shared" si="91"/>
        <v>1024.76</v>
      </c>
      <c r="Q270" s="569">
        <f t="shared" si="92"/>
        <v>2523.29</v>
      </c>
      <c r="R270" s="17">
        <v>2670.11</v>
      </c>
      <c r="S270" s="199">
        <v>58144</v>
      </c>
      <c r="T270" s="246"/>
    </row>
    <row r="271" spans="1:20" ht="15.75" thickBot="1" x14ac:dyDescent="0.3">
      <c r="A271" s="243"/>
      <c r="B271" s="241"/>
      <c r="C271" s="253">
        <f>SUM(C268:C270)</f>
        <v>3880.7999999999997</v>
      </c>
      <c r="D271" s="241">
        <f>SUM(D268:D270)</f>
        <v>89.140000000000015</v>
      </c>
      <c r="E271" s="244">
        <f>SUM(E268:E270)</f>
        <v>132.94</v>
      </c>
      <c r="F271" s="268">
        <f t="shared" si="87"/>
        <v>82.994441999999992</v>
      </c>
      <c r="G271" s="600">
        <f t="shared" si="88"/>
        <v>49.945557999999998</v>
      </c>
      <c r="H271" s="590">
        <f>SUM(H268:H270)</f>
        <v>147.06</v>
      </c>
      <c r="I271" s="253">
        <f t="shared" si="84"/>
        <v>280</v>
      </c>
      <c r="J271" s="241">
        <f>SUM(J268:J270)</f>
        <v>520.52</v>
      </c>
      <c r="K271" s="244">
        <f>SUM(K268:K270)</f>
        <v>67.040000000000006</v>
      </c>
      <c r="L271" s="460">
        <f t="shared" si="90"/>
        <v>4837.4999999999991</v>
      </c>
      <c r="M271" s="245">
        <f>SUM(M268:M270)</f>
        <v>173.65</v>
      </c>
      <c r="N271" s="253">
        <f>SUM(N268:N270)</f>
        <v>311.85000000000002</v>
      </c>
      <c r="O271" s="244">
        <f>SUM(O268:O270)</f>
        <v>2572.41</v>
      </c>
      <c r="P271" s="460">
        <f t="shared" si="91"/>
        <v>3057.91</v>
      </c>
      <c r="Q271" s="577">
        <f t="shared" si="92"/>
        <v>7895.4099999999989</v>
      </c>
      <c r="R271" s="603"/>
      <c r="S271" s="260"/>
      <c r="T271" s="245"/>
    </row>
    <row r="272" spans="1:20" s="235" customFormat="1" x14ac:dyDescent="0.25">
      <c r="A272" s="434" t="s">
        <v>39</v>
      </c>
      <c r="B272" s="432">
        <v>68</v>
      </c>
      <c r="C272" s="433">
        <v>971.6</v>
      </c>
      <c r="D272" s="477">
        <v>442.08</v>
      </c>
      <c r="E272" s="477">
        <v>538.62</v>
      </c>
      <c r="F272" s="251">
        <f t="shared" si="87"/>
        <v>336.26046600000001</v>
      </c>
      <c r="G272" s="251">
        <f t="shared" si="88"/>
        <v>202.359534</v>
      </c>
      <c r="H272" s="598">
        <v>54.93</v>
      </c>
      <c r="I272" s="582">
        <f t="shared" si="84"/>
        <v>593.54999999999995</v>
      </c>
      <c r="J272" s="617">
        <v>0</v>
      </c>
      <c r="K272" s="477">
        <v>27.17</v>
      </c>
      <c r="L272" s="473">
        <f t="shared" si="90"/>
        <v>2034.4</v>
      </c>
      <c r="M272" s="477">
        <v>109.36</v>
      </c>
      <c r="N272" s="478">
        <v>78.08</v>
      </c>
      <c r="O272" s="477">
        <v>644.03</v>
      </c>
      <c r="P272" s="473">
        <f t="shared" si="91"/>
        <v>831.47</v>
      </c>
      <c r="Q272" s="578">
        <f t="shared" si="92"/>
        <v>2865.87</v>
      </c>
      <c r="R272" s="248">
        <v>0</v>
      </c>
      <c r="S272" s="432"/>
      <c r="T272" s="432">
        <v>68</v>
      </c>
    </row>
    <row r="273" spans="1:20" x14ac:dyDescent="0.25">
      <c r="A273" s="17" t="s">
        <v>82</v>
      </c>
      <c r="B273" s="434"/>
      <c r="C273" s="181">
        <v>971.6</v>
      </c>
      <c r="D273" s="17">
        <v>159.56</v>
      </c>
      <c r="E273" s="17">
        <v>198.43</v>
      </c>
      <c r="F273" s="48">
        <f t="shared" si="87"/>
        <v>123.87984900000001</v>
      </c>
      <c r="G273" s="48">
        <f t="shared" si="88"/>
        <v>74.550151</v>
      </c>
      <c r="H273" s="155">
        <v>30.85</v>
      </c>
      <c r="I273" s="581">
        <f t="shared" si="84"/>
        <v>229.28</v>
      </c>
      <c r="J273" s="156">
        <v>0</v>
      </c>
      <c r="K273" s="17">
        <v>9.82</v>
      </c>
      <c r="L273" s="473">
        <f t="shared" si="90"/>
        <v>1370.26</v>
      </c>
      <c r="M273" s="20">
        <v>111.26</v>
      </c>
      <c r="N273" s="478">
        <v>78.08</v>
      </c>
      <c r="O273" s="20">
        <v>644.03</v>
      </c>
      <c r="P273" s="456">
        <f t="shared" si="91"/>
        <v>833.37</v>
      </c>
      <c r="Q273" s="578">
        <f t="shared" si="92"/>
        <v>2203.63</v>
      </c>
      <c r="R273" s="17">
        <v>0</v>
      </c>
      <c r="S273" s="17"/>
      <c r="T273" s="434"/>
    </row>
    <row r="274" spans="1:20" ht="15.75" thickBot="1" x14ac:dyDescent="0.3">
      <c r="A274" s="199" t="s">
        <v>40</v>
      </c>
      <c r="B274" s="246"/>
      <c r="C274" s="181">
        <v>971.6</v>
      </c>
      <c r="D274" s="199">
        <v>38.28</v>
      </c>
      <c r="E274" s="199">
        <v>147.69</v>
      </c>
      <c r="F274" s="249">
        <f t="shared" si="87"/>
        <v>92.202866999999998</v>
      </c>
      <c r="G274" s="249">
        <f t="shared" si="88"/>
        <v>55.487132999999993</v>
      </c>
      <c r="H274" s="591">
        <v>24.68</v>
      </c>
      <c r="I274" s="583">
        <f t="shared" si="84"/>
        <v>172.37</v>
      </c>
      <c r="J274" s="614">
        <v>0</v>
      </c>
      <c r="K274" s="199">
        <v>19.09</v>
      </c>
      <c r="L274" s="473">
        <f t="shared" si="90"/>
        <v>1201.3399999999999</v>
      </c>
      <c r="M274" s="20">
        <v>0</v>
      </c>
      <c r="N274" s="478">
        <v>78.08</v>
      </c>
      <c r="O274" s="20">
        <v>644.03</v>
      </c>
      <c r="P274" s="461">
        <f t="shared" si="91"/>
        <v>722.11</v>
      </c>
      <c r="Q274" s="579">
        <f t="shared" si="92"/>
        <v>1923.4499999999998</v>
      </c>
      <c r="R274" s="17">
        <v>6000</v>
      </c>
      <c r="S274" s="242">
        <v>347695</v>
      </c>
      <c r="T274" s="246"/>
    </row>
    <row r="275" spans="1:20" ht="15.75" thickBot="1" x14ac:dyDescent="0.3">
      <c r="A275" s="243"/>
      <c r="B275" s="241"/>
      <c r="C275" s="253">
        <f>SUM(C272:C274)</f>
        <v>2914.8</v>
      </c>
      <c r="D275" s="241">
        <f>SUM(D272:D274)</f>
        <v>639.91999999999996</v>
      </c>
      <c r="E275" s="244">
        <f>SUM(E272:E274)</f>
        <v>884.74</v>
      </c>
      <c r="F275" s="268">
        <f t="shared" si="87"/>
        <v>552.34318200000007</v>
      </c>
      <c r="G275" s="600">
        <f t="shared" si="88"/>
        <v>332.396818</v>
      </c>
      <c r="H275" s="590">
        <f>SUM(H272:H274)</f>
        <v>110.46000000000001</v>
      </c>
      <c r="I275" s="253">
        <f t="shared" si="84"/>
        <v>995.2</v>
      </c>
      <c r="J275" s="241">
        <f t="shared" ref="J275:O275" si="93">SUM(J272:J274)</f>
        <v>0</v>
      </c>
      <c r="K275" s="241">
        <f t="shared" si="93"/>
        <v>56.08</v>
      </c>
      <c r="L275" s="458">
        <f t="shared" si="93"/>
        <v>4606</v>
      </c>
      <c r="M275" s="241">
        <f t="shared" si="93"/>
        <v>220.62</v>
      </c>
      <c r="N275" s="253">
        <f t="shared" si="93"/>
        <v>234.24</v>
      </c>
      <c r="O275" s="244">
        <f t="shared" si="93"/>
        <v>1932.09</v>
      </c>
      <c r="P275" s="479">
        <f t="shared" si="91"/>
        <v>2386.9499999999998</v>
      </c>
      <c r="Q275" s="567">
        <f>SUM(Q272:Q274)</f>
        <v>6992.95</v>
      </c>
      <c r="R275" s="603"/>
      <c r="S275" s="260"/>
      <c r="T275" s="245"/>
    </row>
    <row r="276" spans="1:20" s="235" customFormat="1" x14ac:dyDescent="0.25">
      <c r="A276" s="434" t="s">
        <v>39</v>
      </c>
      <c r="B276" s="432">
        <v>69</v>
      </c>
      <c r="C276" s="433">
        <v>887.6</v>
      </c>
      <c r="D276" s="242">
        <v>0</v>
      </c>
      <c r="E276" s="242">
        <v>0</v>
      </c>
      <c r="F276" s="251">
        <f t="shared" si="87"/>
        <v>0</v>
      </c>
      <c r="G276" s="251">
        <f t="shared" si="88"/>
        <v>0</v>
      </c>
      <c r="H276" s="587">
        <v>50.18</v>
      </c>
      <c r="I276" s="582">
        <f t="shared" si="84"/>
        <v>50.18</v>
      </c>
      <c r="J276" s="242">
        <v>0</v>
      </c>
      <c r="K276" s="242">
        <v>24.82</v>
      </c>
      <c r="L276" s="457">
        <f t="shared" ref="L276:L283" si="94">C276+D276+I276+J276+K276</f>
        <v>962.6</v>
      </c>
      <c r="M276" s="242">
        <v>0</v>
      </c>
      <c r="N276" s="433">
        <v>71.33</v>
      </c>
      <c r="O276" s="242">
        <v>588.35</v>
      </c>
      <c r="P276" s="457">
        <f t="shared" si="91"/>
        <v>659.68000000000006</v>
      </c>
      <c r="Q276" s="568">
        <f>L276+P276</f>
        <v>1622.2800000000002</v>
      </c>
      <c r="R276" s="248">
        <v>1700</v>
      </c>
      <c r="S276" s="242">
        <v>153893</v>
      </c>
      <c r="T276" s="432">
        <v>69</v>
      </c>
    </row>
    <row r="277" spans="1:20" x14ac:dyDescent="0.25">
      <c r="A277" s="17" t="s">
        <v>82</v>
      </c>
      <c r="B277" s="434"/>
      <c r="C277" s="181">
        <v>887.6</v>
      </c>
      <c r="D277" s="17">
        <v>0</v>
      </c>
      <c r="E277" s="17">
        <v>0</v>
      </c>
      <c r="F277" s="48">
        <f t="shared" si="87"/>
        <v>0</v>
      </c>
      <c r="G277" s="48">
        <f t="shared" si="88"/>
        <v>0</v>
      </c>
      <c r="H277" s="155">
        <v>28.18</v>
      </c>
      <c r="I277" s="581">
        <f t="shared" si="84"/>
        <v>28.18</v>
      </c>
      <c r="J277" s="17">
        <v>0</v>
      </c>
      <c r="K277" s="17">
        <v>8.9700000000000006</v>
      </c>
      <c r="L277" s="457">
        <f t="shared" si="94"/>
        <v>924.75</v>
      </c>
      <c r="M277" s="20">
        <v>0</v>
      </c>
      <c r="N277" s="433">
        <v>71.33</v>
      </c>
      <c r="O277" s="20">
        <v>588.35</v>
      </c>
      <c r="P277" s="456">
        <f t="shared" si="91"/>
        <v>659.68000000000006</v>
      </c>
      <c r="Q277" s="568">
        <f t="shared" ref="Q277:Q283" si="95">L277+P277</f>
        <v>1584.43</v>
      </c>
      <c r="R277" s="17">
        <v>1700</v>
      </c>
      <c r="S277" s="17">
        <v>367995</v>
      </c>
      <c r="T277" s="434"/>
    </row>
    <row r="278" spans="1:20" ht="15.75" thickBot="1" x14ac:dyDescent="0.3">
      <c r="A278" s="199" t="s">
        <v>40</v>
      </c>
      <c r="B278" s="246"/>
      <c r="C278" s="181">
        <v>887.6</v>
      </c>
      <c r="D278" s="199">
        <v>2.9</v>
      </c>
      <c r="E278" s="199">
        <v>26.87</v>
      </c>
      <c r="F278" s="249">
        <f t="shared" si="87"/>
        <v>16.774941000000002</v>
      </c>
      <c r="G278" s="249">
        <f t="shared" si="88"/>
        <v>10.095058999999999</v>
      </c>
      <c r="H278" s="591">
        <v>22.55</v>
      </c>
      <c r="I278" s="583">
        <f t="shared" si="84"/>
        <v>49.42</v>
      </c>
      <c r="J278" s="17">
        <v>0</v>
      </c>
      <c r="K278" s="199">
        <v>12.21</v>
      </c>
      <c r="L278" s="459">
        <f t="shared" si="94"/>
        <v>952.13</v>
      </c>
      <c r="M278" s="20">
        <v>0</v>
      </c>
      <c r="N278" s="433">
        <v>71.33</v>
      </c>
      <c r="O278" s="20">
        <v>588.35</v>
      </c>
      <c r="P278" s="461">
        <f t="shared" si="91"/>
        <v>659.68000000000006</v>
      </c>
      <c r="Q278" s="569">
        <f t="shared" si="95"/>
        <v>1611.81</v>
      </c>
      <c r="R278" s="17">
        <v>1700</v>
      </c>
      <c r="S278" s="199">
        <v>63250</v>
      </c>
      <c r="T278" s="246"/>
    </row>
    <row r="279" spans="1:20" ht="15.75" thickBot="1" x14ac:dyDescent="0.3">
      <c r="A279" s="243"/>
      <c r="B279" s="241"/>
      <c r="C279" s="253">
        <f>SUM(C276:C278)</f>
        <v>2662.8</v>
      </c>
      <c r="D279" s="241">
        <f>SUM(D276:D278)</f>
        <v>2.9</v>
      </c>
      <c r="E279" s="244">
        <f>SUM(E276:E278)</f>
        <v>26.87</v>
      </c>
      <c r="F279" s="268">
        <f t="shared" si="87"/>
        <v>16.774941000000002</v>
      </c>
      <c r="G279" s="600">
        <f t="shared" si="88"/>
        <v>10.095058999999999</v>
      </c>
      <c r="H279" s="590">
        <f>SUM(H276:H278)</f>
        <v>100.91</v>
      </c>
      <c r="I279" s="253">
        <f t="shared" si="84"/>
        <v>127.78</v>
      </c>
      <c r="J279" s="241">
        <f>SUM(J276:J278)</f>
        <v>0</v>
      </c>
      <c r="K279" s="244">
        <f>SUM(K276:K278)</f>
        <v>46</v>
      </c>
      <c r="L279" s="460">
        <f t="shared" si="94"/>
        <v>2839.4800000000005</v>
      </c>
      <c r="M279" s="245">
        <f>SUM(M276:M278)</f>
        <v>0</v>
      </c>
      <c r="N279" s="253">
        <f>SUM(N276:N278)</f>
        <v>213.99</v>
      </c>
      <c r="O279" s="244">
        <f>SUM(O276:O278)</f>
        <v>1765.0500000000002</v>
      </c>
      <c r="P279" s="460">
        <f t="shared" si="91"/>
        <v>1979.0400000000002</v>
      </c>
      <c r="Q279" s="567">
        <f t="shared" si="95"/>
        <v>4818.5200000000004</v>
      </c>
      <c r="R279" s="603"/>
      <c r="S279" s="260"/>
      <c r="T279" s="245"/>
    </row>
    <row r="280" spans="1:20" s="235" customFormat="1" ht="15.75" thickBot="1" x14ac:dyDescent="0.3">
      <c r="A280" s="434" t="s">
        <v>39</v>
      </c>
      <c r="B280" s="432">
        <v>70</v>
      </c>
      <c r="C280" s="433">
        <v>865.2</v>
      </c>
      <c r="D280" s="242">
        <v>153.12</v>
      </c>
      <c r="E280" s="242">
        <v>254.15</v>
      </c>
      <c r="F280" s="251">
        <f t="shared" si="87"/>
        <v>158.66584499999999</v>
      </c>
      <c r="G280" s="251">
        <f t="shared" si="88"/>
        <v>95.484155000000001</v>
      </c>
      <c r="H280" s="587">
        <v>48.91</v>
      </c>
      <c r="I280" s="582">
        <f t="shared" si="84"/>
        <v>303.05999999999995</v>
      </c>
      <c r="J280" s="242">
        <v>190.47</v>
      </c>
      <c r="K280" s="242">
        <v>24.19</v>
      </c>
      <c r="L280" s="457">
        <f t="shared" si="94"/>
        <v>1536.0400000000002</v>
      </c>
      <c r="M280" s="242">
        <v>54.68</v>
      </c>
      <c r="N280" s="433">
        <v>69.53</v>
      </c>
      <c r="O280" s="242">
        <v>573.5</v>
      </c>
      <c r="P280" s="457">
        <f t="shared" si="91"/>
        <v>697.71</v>
      </c>
      <c r="Q280" s="568">
        <f t="shared" si="95"/>
        <v>2233.75</v>
      </c>
      <c r="R280" s="248">
        <v>2500</v>
      </c>
      <c r="S280" s="242">
        <v>165985</v>
      </c>
      <c r="T280" s="432">
        <v>70</v>
      </c>
    </row>
    <row r="281" spans="1:20" ht="15.75" thickBot="1" x14ac:dyDescent="0.3">
      <c r="A281" s="17" t="s">
        <v>82</v>
      </c>
      <c r="B281" s="434"/>
      <c r="C281" s="181">
        <v>865.2</v>
      </c>
      <c r="D281" s="17">
        <v>88.16</v>
      </c>
      <c r="E281" s="17">
        <v>149.35</v>
      </c>
      <c r="F281" s="48">
        <f t="shared" si="87"/>
        <v>93.239204999999998</v>
      </c>
      <c r="G281" s="48">
        <f t="shared" si="88"/>
        <v>56.110794999999996</v>
      </c>
      <c r="H281" s="155">
        <v>27.47</v>
      </c>
      <c r="I281" s="581">
        <f t="shared" si="84"/>
        <v>176.82</v>
      </c>
      <c r="J281" s="17">
        <v>131.06</v>
      </c>
      <c r="K281" s="17">
        <v>8.74</v>
      </c>
      <c r="L281" s="457">
        <f t="shared" si="94"/>
        <v>1269.98</v>
      </c>
      <c r="M281" s="20">
        <v>55.63</v>
      </c>
      <c r="N281" s="433">
        <v>69.53</v>
      </c>
      <c r="O281" s="20">
        <v>573.5</v>
      </c>
      <c r="P281" s="456">
        <f t="shared" si="91"/>
        <v>698.66</v>
      </c>
      <c r="Q281" s="568">
        <f t="shared" si="95"/>
        <v>1968.6399999999999</v>
      </c>
      <c r="R281" s="17">
        <v>2500</v>
      </c>
      <c r="S281" s="260">
        <v>408489</v>
      </c>
    </row>
    <row r="282" spans="1:20" ht="15.75" thickBot="1" x14ac:dyDescent="0.3">
      <c r="A282" s="199" t="s">
        <v>40</v>
      </c>
      <c r="B282" s="246"/>
      <c r="C282" s="258">
        <v>865.2</v>
      </c>
      <c r="D282" s="199">
        <v>163.56</v>
      </c>
      <c r="E282" s="199">
        <v>269.13</v>
      </c>
      <c r="F282" s="249">
        <f t="shared" si="87"/>
        <v>168.01785899999999</v>
      </c>
      <c r="G282" s="249">
        <f t="shared" si="88"/>
        <v>101.11214099999999</v>
      </c>
      <c r="H282" s="591">
        <v>21.98</v>
      </c>
      <c r="I282" s="583">
        <f t="shared" si="84"/>
        <v>291.11</v>
      </c>
      <c r="J282" s="199">
        <v>113.58</v>
      </c>
      <c r="K282" s="199">
        <v>11.91</v>
      </c>
      <c r="L282" s="459">
        <f t="shared" si="94"/>
        <v>1445.36</v>
      </c>
      <c r="M282" s="240">
        <v>63.34</v>
      </c>
      <c r="N282" s="464">
        <v>69.53</v>
      </c>
      <c r="O282" s="240">
        <v>573.5</v>
      </c>
      <c r="P282" s="461">
        <f t="shared" si="91"/>
        <v>706.37</v>
      </c>
      <c r="Q282" s="569">
        <f t="shared" si="95"/>
        <v>2151.73</v>
      </c>
      <c r="R282" s="17">
        <v>0</v>
      </c>
      <c r="S282" s="17"/>
    </row>
    <row r="283" spans="1:20" ht="15.75" thickBot="1" x14ac:dyDescent="0.3">
      <c r="A283" s="228"/>
      <c r="B283" s="241"/>
      <c r="C283" s="253">
        <f>SUM(C280:C282)</f>
        <v>2595.6000000000004</v>
      </c>
      <c r="D283" s="241">
        <f>SUM(D280:D282)</f>
        <v>404.84000000000003</v>
      </c>
      <c r="E283" s="244">
        <f>SUM(E280:E282)</f>
        <v>672.63</v>
      </c>
      <c r="F283" s="268">
        <f t="shared" si="87"/>
        <v>419.922909</v>
      </c>
      <c r="G283" s="250">
        <f t="shared" si="88"/>
        <v>252.70709099999999</v>
      </c>
      <c r="H283" s="594">
        <f>SUM(H280:H282)</f>
        <v>98.36</v>
      </c>
      <c r="I283" s="257">
        <f t="shared" si="84"/>
        <v>770.99</v>
      </c>
      <c r="J283" s="241">
        <f>SUM(J280:J282)</f>
        <v>435.10999999999996</v>
      </c>
      <c r="K283" s="244">
        <f>SUM(K280:K282)</f>
        <v>44.84</v>
      </c>
      <c r="L283" s="460">
        <f t="shared" si="94"/>
        <v>4251.38</v>
      </c>
      <c r="M283" s="267">
        <f>SUM(M280:M282)</f>
        <v>173.65</v>
      </c>
      <c r="N283" s="255">
        <f>SUM(N280:N282)</f>
        <v>208.59</v>
      </c>
      <c r="O283" s="245">
        <f>SUM(O280:O282)</f>
        <v>1720.5</v>
      </c>
      <c r="P283" s="480">
        <f t="shared" si="91"/>
        <v>2102.7399999999998</v>
      </c>
      <c r="Q283" s="567">
        <f t="shared" si="95"/>
        <v>6354.12</v>
      </c>
      <c r="R283" s="602"/>
      <c r="S283" s="17"/>
    </row>
    <row r="284" spans="1:20" x14ac:dyDescent="0.25">
      <c r="A284" s="449"/>
      <c r="B284" s="432">
        <v>70</v>
      </c>
      <c r="C284" s="492">
        <v>222532.8</v>
      </c>
      <c r="D284" s="492">
        <f>D283+D279+D275+D271+D267+D263+D259+D255+D251+D247+D243+D239+D235+D231+D227+D223+D219+D215+D211+D207+D203++D199+D195+D191+D187+D183+D179+D175+D171+D167+D163+D159+D155+D151+D147+D143+D139+D135+D131+D127+D123+D119+D115+D111+D107+D103+D99+D95+D91+D87+D83+D79+D75+D71+D67+D63+D59+D55+D51+D47+D43+D39+D35+D31+D27+D23+D19+D15+D11+D7</f>
        <v>35433.340000000004</v>
      </c>
      <c r="E284" s="492">
        <f>E283+E279+E275+E271+E267+E263+E259+E255+E251+E247+E243+E239+E235+E231+E227+E223+E219+E215+E211+E207+E203+E199+E195+E191+E187+E183+E179+E175+E171+E167+E163+E159+E155+E151+E147+E143+E139+E135+E131+E127+E123+E119+E115+E111+E107+E103+E99+E95+E91+E87+E83+E79+E75+E71+E67+E63+E59+E55+E51+E47+E43+E39+E35+E31+E27+E23+E19+E15+E11+E7</f>
        <v>57382.57</v>
      </c>
      <c r="F284" s="251">
        <f t="shared" si="87"/>
        <v>36503.974236000002</v>
      </c>
      <c r="G284" s="251">
        <f>G283+G279+G275+G271+G267+G263+G259+G255+G251+G247+G243+G239+G235+G231+G227+G223+G219+G215+G211+G207+G199+G195+G191+G187+G183+G179+G175+G171+G167+G163+G159+G155+G151+G147+G143+G139+G135+G131+G127+G123+G119+G115+G107+G103+G99+G95+G91+G87+G79+G75+G83+G71+G67+G63+G59+G55+G51+G47+G43+G39+G35+G31+G27+G23+G19+G15+G11+G7</f>
        <v>20878.595763999998</v>
      </c>
      <c r="H284" s="599">
        <v>8433.42</v>
      </c>
      <c r="I284" s="492">
        <f>I283+I279+I275+I271+I267+I263+I259+I255+I251+I247+I243+I239+I235+I231+I227+I223+I219+I215+I211+I207+I203+I199+I195+I191+I187+I183+I179+I175+I171+I167+I163+I159+I155+I151+I147+I143+I139+I135+I131+I127+I123+I119+I115+I111+I107+I103+I95+I99+I91+I87+I83+I79+I75+I71+I67+I63+I59+I55+I51+I47+I43+I39+I35+I31+I27+I23+I19+I15+I11+I7</f>
        <v>65815.989999999991</v>
      </c>
      <c r="J284" s="492">
        <f>J283+J279+J275+J271+J267+J263+J259+J255+J251+J247+J243+J239+J235+J231+J227+J223+J219+J215+J211+J207+J203+J199+J195+J191+J187+J183+J179+J175+J171+J167+J163+J159+J155+J151+J147+J143+J139+J135+J131+J127+J123+J119+J115+J111+J107+J103+J99+J95+J91+J87+J83+J79+J75+J71+J67+J63+J59+J55+J51+J47+J43+J39+J35+J31+J27+J23+J19+J15+J11+J7</f>
        <v>33743.540000000008</v>
      </c>
      <c r="K284" s="493">
        <v>4044.8</v>
      </c>
      <c r="L284" s="481">
        <f>L283+L279+L275+L271+L267+L263+L259+L255+L251+L247+L243+L239+L235+L231+L227+L223+L219+L215+L211+L207+L203+L199+L195+L191+L187+L183+L179+L175+L171+L167+L163+L159+L155+L151+L147+L143+L139+L135+L131+L127+L123+L119+L115+L111+L107+L103+L99+L95+L91+L87+L83+L79+L75+L71+L67+L63+L59+L55+L51+L47+L43+L39+L35+L31+L27+L23+L19+L15+L11+L7</f>
        <v>361570.45</v>
      </c>
      <c r="M284" s="494">
        <f>M7+M11+M15+M19+M23+M27+M31+M35+M39+M43+M47+M51+M55+M59+M63+M67+M71+M75+M79+M83+M87+M91+M95+M99+M103+M107+M111+M115+M119+M123+M127+M131+M135+M139+M143+M147+M151+M155+M159+M163+M167+M171+M175+M179+M183+M187+M191+M195+M199+M203+M207+M211+M215+M219+M223+M227+M231+M235+M239+M243+M247+M251+M255+M259+M263+M267+M271+M275+M279+M283</f>
        <v>19255.689999999999</v>
      </c>
      <c r="N284" s="492">
        <f>N283+N279+N275+N271+N267+N263+N259+N255+N251+N247+N243+N239+N235+N231+N227+N223+N219+N215+N211+N207+N203+N199+N195+N191+N187+N183+N179+N175+N171+N167+N163+N159+N155+N151+N147+N143+N139+N135+N131+N127+N123+N119+N115+N111+N107+N103+N99+N95+N91+N87+N83+N79+N75+N71+N67+N63+N59+N55+N51+N47+N43+N39+N35+N31+N27+N23+N19+N15+N11+N7</f>
        <v>17882.575000000001</v>
      </c>
      <c r="O284" s="492">
        <v>147507.45000000001</v>
      </c>
      <c r="P284" s="495">
        <f>SUM(M284:O284)</f>
        <v>184645.71500000003</v>
      </c>
      <c r="Q284" s="580">
        <v>546216.16</v>
      </c>
      <c r="R284" s="26">
        <f>SUM(R4:R283)</f>
        <v>534016.22</v>
      </c>
      <c r="S284" s="17"/>
    </row>
    <row r="285" spans="1:20" x14ac:dyDescent="0.25">
      <c r="C285" s="489"/>
      <c r="D285" s="490"/>
      <c r="E285" s="489"/>
      <c r="F285" s="489"/>
      <c r="G285" s="489"/>
      <c r="H285" s="159"/>
      <c r="I285" s="18"/>
      <c r="J285" s="24"/>
      <c r="K285" s="18"/>
      <c r="L285" s="159"/>
      <c r="M285" s="159"/>
      <c r="N285" s="22"/>
      <c r="O285" s="22"/>
      <c r="P285" s="151"/>
      <c r="Q285" s="482"/>
      <c r="R285" s="601">
        <v>534016.22</v>
      </c>
    </row>
    <row r="286" spans="1:20" x14ac:dyDescent="0.25">
      <c r="C286" s="491" t="s">
        <v>76</v>
      </c>
      <c r="D286" s="22">
        <v>35433.11</v>
      </c>
      <c r="F286" s="18"/>
      <c r="H286" s="22"/>
      <c r="I286" s="22"/>
      <c r="J286" s="491"/>
      <c r="K286" s="22">
        <v>4044.78</v>
      </c>
      <c r="L286" s="159"/>
      <c r="M286" s="24"/>
      <c r="N286" s="151">
        <v>17882.099999999999</v>
      </c>
      <c r="O286" s="22"/>
      <c r="P286" s="151"/>
      <c r="Q286" s="488">
        <v>546215.43999999994</v>
      </c>
      <c r="R286" s="159">
        <f>R284-R285</f>
        <v>0</v>
      </c>
    </row>
    <row r="287" spans="1:20" x14ac:dyDescent="0.25">
      <c r="D287" s="22">
        <f>D284-D286</f>
        <v>0.23000000000320142</v>
      </c>
      <c r="F287" s="18"/>
      <c r="K287" s="22">
        <f>K284-K286</f>
        <v>1.999999999998181E-2</v>
      </c>
      <c r="L287" s="22">
        <f>C284+I284+D284+J284+K284</f>
        <v>361570.47000000003</v>
      </c>
      <c r="M287" t="s">
        <v>139</v>
      </c>
      <c r="N287" s="22">
        <f>N284-N286</f>
        <v>0.47500000000218279</v>
      </c>
      <c r="O287" s="22">
        <f>Q284-L284</f>
        <v>184645.71000000002</v>
      </c>
      <c r="P287" s="24" t="s">
        <v>3</v>
      </c>
      <c r="Q287" s="22">
        <f>Q284-Q286</f>
        <v>0.72000000008847564</v>
      </c>
      <c r="R287" s="18"/>
    </row>
    <row r="288" spans="1:20" x14ac:dyDescent="0.25">
      <c r="K288" s="22"/>
      <c r="M288" s="151"/>
      <c r="P288" s="151"/>
      <c r="Q288" s="22">
        <v>3000</v>
      </c>
      <c r="R288" s="159"/>
    </row>
    <row r="289" spans="2:20" x14ac:dyDescent="0.25">
      <c r="B289" s="415"/>
      <c r="C289" s="415"/>
      <c r="D289" s="491"/>
      <c r="E289" s="618"/>
      <c r="F289" s="22" t="s">
        <v>210</v>
      </c>
      <c r="G289" s="22"/>
      <c r="H289" s="22"/>
      <c r="I289" s="22"/>
      <c r="K289" s="22"/>
      <c r="L289" s="22"/>
      <c r="M289" s="151"/>
      <c r="O289" s="22"/>
      <c r="P289" s="22"/>
      <c r="Q289" s="22"/>
      <c r="R289" s="159"/>
      <c r="T289" s="430"/>
    </row>
    <row r="290" spans="2:20" x14ac:dyDescent="0.25">
      <c r="K290" s="22"/>
      <c r="M290" s="24"/>
      <c r="P290" s="22"/>
      <c r="R290" s="18"/>
    </row>
    <row r="291" spans="2:20" x14ac:dyDescent="0.25">
      <c r="Q291" s="22"/>
      <c r="R291" s="22"/>
      <c r="S291" s="22"/>
    </row>
    <row r="292" spans="2:20" x14ac:dyDescent="0.25">
      <c r="E292" t="s">
        <v>162</v>
      </c>
      <c r="M292" s="18"/>
      <c r="N292" s="18"/>
      <c r="O292" s="18"/>
      <c r="P292" s="18"/>
    </row>
    <row r="293" spans="2:20" x14ac:dyDescent="0.25">
      <c r="C293">
        <v>200.81</v>
      </c>
      <c r="D293">
        <v>24.67</v>
      </c>
      <c r="E293">
        <v>4.88</v>
      </c>
      <c r="M293" s="390"/>
      <c r="N293" s="18"/>
      <c r="O293" s="390"/>
      <c r="P293" s="18"/>
    </row>
    <row r="294" spans="2:20" x14ac:dyDescent="0.25">
      <c r="C294" s="430" t="s">
        <v>161</v>
      </c>
      <c r="D294">
        <v>120.88</v>
      </c>
      <c r="E294">
        <v>14.85</v>
      </c>
      <c r="H294">
        <v>8.14</v>
      </c>
      <c r="M294" s="18"/>
      <c r="N294" s="18"/>
      <c r="O294" s="18"/>
      <c r="P294" s="18"/>
    </row>
    <row r="295" spans="2:20" x14ac:dyDescent="0.25">
      <c r="C295" t="s">
        <v>163</v>
      </c>
      <c r="D295">
        <v>189.09</v>
      </c>
      <c r="E295">
        <v>58</v>
      </c>
      <c r="H295">
        <v>3.26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9"/>
  <sheetViews>
    <sheetView topLeftCell="A271" workbookViewId="0">
      <selection activeCell="E283" sqref="E283"/>
    </sheetView>
  </sheetViews>
  <sheetFormatPr defaultRowHeight="15" x14ac:dyDescent="0.25"/>
  <cols>
    <col min="2" max="2" width="3.7109375" customWidth="1"/>
    <col min="3" max="3" width="9.85546875" customWidth="1"/>
    <col min="4" max="4" width="9.5703125" customWidth="1"/>
    <col min="5" max="6" width="8" customWidth="1"/>
    <col min="7" max="7" width="8.140625" customWidth="1"/>
    <col min="8" max="8" width="7.85546875" customWidth="1"/>
    <col min="10" max="10" width="8" customWidth="1"/>
    <col min="11" max="11" width="6.7109375" customWidth="1"/>
    <col min="12" max="12" width="10.28515625" customWidth="1"/>
    <col min="13" max="13" width="8.5703125" customWidth="1"/>
    <col min="14" max="15" width="9.42578125" customWidth="1"/>
    <col min="16" max="16" width="11.5703125" customWidth="1"/>
    <col min="17" max="17" width="10.5703125" customWidth="1"/>
    <col min="18" max="18" width="10.28515625" customWidth="1"/>
    <col min="19" max="19" width="20.7109375" customWidth="1"/>
    <col min="20" max="20" width="4.42578125" customWidth="1"/>
  </cols>
  <sheetData>
    <row r="1" spans="1:20" x14ac:dyDescent="0.25">
      <c r="I1" s="235" t="s">
        <v>31</v>
      </c>
    </row>
    <row r="2" spans="1:20" x14ac:dyDescent="0.25">
      <c r="A2" t="s">
        <v>186</v>
      </c>
      <c r="E2" s="17" t="s">
        <v>171</v>
      </c>
      <c r="F2" s="18"/>
      <c r="G2" s="18"/>
      <c r="H2" t="s">
        <v>184</v>
      </c>
      <c r="I2" s="434" t="s">
        <v>185</v>
      </c>
      <c r="P2" t="s">
        <v>143</v>
      </c>
      <c r="Q2" t="s">
        <v>76</v>
      </c>
    </row>
    <row r="3" spans="1:20" x14ac:dyDescent="0.25">
      <c r="A3" s="17" t="s">
        <v>144</v>
      </c>
      <c r="B3" s="17" t="s">
        <v>21</v>
      </c>
      <c r="C3" s="232" t="s">
        <v>136</v>
      </c>
      <c r="D3" s="233" t="s">
        <v>132</v>
      </c>
      <c r="E3" s="17" t="s">
        <v>182</v>
      </c>
      <c r="F3" s="155" t="s">
        <v>71</v>
      </c>
      <c r="G3" s="155" t="s">
        <v>183</v>
      </c>
      <c r="H3" s="155" t="s">
        <v>71</v>
      </c>
      <c r="I3" s="434" t="s">
        <v>184</v>
      </c>
      <c r="J3" s="233" t="s">
        <v>9</v>
      </c>
      <c r="K3" s="17" t="s">
        <v>135</v>
      </c>
      <c r="L3" s="162" t="s">
        <v>134</v>
      </c>
      <c r="M3" s="233" t="s">
        <v>8</v>
      </c>
      <c r="N3" s="236" t="s">
        <v>187</v>
      </c>
      <c r="O3" s="236" t="s">
        <v>140</v>
      </c>
      <c r="P3" s="236" t="s">
        <v>31</v>
      </c>
      <c r="Q3" s="560" t="s">
        <v>31</v>
      </c>
      <c r="R3" s="236" t="s">
        <v>14</v>
      </c>
      <c r="S3" s="236" t="s">
        <v>181</v>
      </c>
      <c r="T3" s="17" t="s">
        <v>21</v>
      </c>
    </row>
    <row r="4" spans="1:20" x14ac:dyDescent="0.25">
      <c r="A4" s="17" t="s">
        <v>108</v>
      </c>
      <c r="B4" s="17">
        <v>1</v>
      </c>
      <c r="C4" s="35">
        <v>876.4</v>
      </c>
      <c r="D4" s="35">
        <v>26.89</v>
      </c>
      <c r="E4" s="36">
        <v>20.5</v>
      </c>
      <c r="F4" s="48">
        <f>E4-G4</f>
        <v>12.79815</v>
      </c>
      <c r="G4" s="48">
        <f>E4*37.57%</f>
        <v>7.7018499999999994</v>
      </c>
      <c r="H4" s="48">
        <v>71.680000000000007</v>
      </c>
      <c r="I4" s="520">
        <f t="shared" ref="I4:I67" si="0">SUM(F4:H4)</f>
        <v>92.18</v>
      </c>
      <c r="J4" s="32">
        <v>269.85000000000002</v>
      </c>
      <c r="K4" s="35">
        <v>15.51</v>
      </c>
      <c r="L4" s="456">
        <f t="shared" ref="L4:L11" si="1">C4+D4+I4+J4+K4</f>
        <v>1280.8300000000002</v>
      </c>
      <c r="M4" s="32">
        <v>62.72</v>
      </c>
      <c r="N4" s="443">
        <v>70.430000000000007</v>
      </c>
      <c r="O4" s="431">
        <v>604.09</v>
      </c>
      <c r="P4" s="456">
        <f>SUM(M4:O4)</f>
        <v>737.24</v>
      </c>
      <c r="Q4" s="561">
        <f>L4+P4</f>
        <v>2018.0700000000002</v>
      </c>
      <c r="R4" s="26">
        <v>0</v>
      </c>
      <c r="S4" s="17"/>
      <c r="T4" s="434">
        <v>1</v>
      </c>
    </row>
    <row r="5" spans="1:20" x14ac:dyDescent="0.25">
      <c r="A5" s="17" t="s">
        <v>109</v>
      </c>
      <c r="B5" s="17"/>
      <c r="C5" s="35">
        <v>876.4</v>
      </c>
      <c r="D5" s="248">
        <v>85.41</v>
      </c>
      <c r="E5" s="248">
        <v>187.57</v>
      </c>
      <c r="F5" s="48">
        <f>E5-G5</f>
        <v>117.099951</v>
      </c>
      <c r="G5" s="48">
        <f>E5*37.57%</f>
        <v>70.470048999999989</v>
      </c>
      <c r="H5" s="585">
        <v>27.86</v>
      </c>
      <c r="I5" s="581">
        <f t="shared" si="0"/>
        <v>215.43</v>
      </c>
      <c r="J5" s="32">
        <v>269.85000000000002</v>
      </c>
      <c r="K5" s="248">
        <v>11.41</v>
      </c>
      <c r="L5" s="456">
        <f t="shared" si="1"/>
        <v>1458.5000000000002</v>
      </c>
      <c r="M5" s="248">
        <v>62.11</v>
      </c>
      <c r="N5" s="443">
        <v>70.430000000000007</v>
      </c>
      <c r="O5" s="431">
        <v>604.09</v>
      </c>
      <c r="P5" s="456">
        <f>SUM(M5:O5)</f>
        <v>736.63000000000011</v>
      </c>
      <c r="Q5" s="561">
        <f>L5+P5</f>
        <v>2195.13</v>
      </c>
      <c r="R5" s="17">
        <v>0</v>
      </c>
      <c r="S5" s="17"/>
      <c r="T5" s="434"/>
    </row>
    <row r="6" spans="1:20" ht="15.75" thickBot="1" x14ac:dyDescent="0.3">
      <c r="A6" s="199" t="s">
        <v>110</v>
      </c>
      <c r="B6" s="199"/>
      <c r="C6" s="35">
        <v>876.4</v>
      </c>
      <c r="D6" s="35">
        <v>140.15</v>
      </c>
      <c r="E6" s="36">
        <v>253.65</v>
      </c>
      <c r="F6" s="249">
        <f>E6-G6</f>
        <v>158.35369500000002</v>
      </c>
      <c r="G6" s="249">
        <f>E6*37.57%</f>
        <v>95.29630499999999</v>
      </c>
      <c r="H6" s="48">
        <v>52.01</v>
      </c>
      <c r="I6" s="520">
        <f t="shared" si="0"/>
        <v>305.66000000000003</v>
      </c>
      <c r="J6" s="32">
        <v>0</v>
      </c>
      <c r="K6" s="35">
        <v>13.57</v>
      </c>
      <c r="L6" s="456">
        <f t="shared" si="1"/>
        <v>1335.78</v>
      </c>
      <c r="M6" s="32">
        <v>71.13</v>
      </c>
      <c r="N6" s="443">
        <v>70.430000000000007</v>
      </c>
      <c r="O6" s="431">
        <v>604.09</v>
      </c>
      <c r="P6" s="461">
        <f>SUM(M6:O6)</f>
        <v>745.65000000000009</v>
      </c>
      <c r="Q6" s="562">
        <f>L6+P6</f>
        <v>2081.4300000000003</v>
      </c>
      <c r="R6" s="17">
        <v>0</v>
      </c>
      <c r="S6" s="199"/>
      <c r="T6" s="246"/>
    </row>
    <row r="7" spans="1:20" ht="15.75" thickBot="1" x14ac:dyDescent="0.3">
      <c r="A7" s="435"/>
      <c r="B7" s="436"/>
      <c r="C7" s="448">
        <f t="shared" ref="C7:H7" si="2">SUM(C4:C6)</f>
        <v>2629.2</v>
      </c>
      <c r="D7" s="448">
        <f t="shared" si="2"/>
        <v>252.45</v>
      </c>
      <c r="E7" s="451">
        <f t="shared" si="2"/>
        <v>461.72</v>
      </c>
      <c r="F7" s="268">
        <f t="shared" si="2"/>
        <v>288.25179600000001</v>
      </c>
      <c r="G7" s="600">
        <f t="shared" si="2"/>
        <v>173.46820399999996</v>
      </c>
      <c r="H7" s="586">
        <f t="shared" si="2"/>
        <v>151.55000000000001</v>
      </c>
      <c r="I7" s="448">
        <f t="shared" si="0"/>
        <v>613.27</v>
      </c>
      <c r="J7" s="448">
        <f>SUM(J4:J6)</f>
        <v>539.70000000000005</v>
      </c>
      <c r="K7" s="448">
        <f>SUM(K4:K6)</f>
        <v>40.49</v>
      </c>
      <c r="L7" s="458">
        <f t="shared" si="1"/>
        <v>4075.1099999999997</v>
      </c>
      <c r="M7" s="448">
        <f>SUM(M4:M6)</f>
        <v>195.95999999999998</v>
      </c>
      <c r="N7" s="448">
        <f>SUM(N4:N6)</f>
        <v>211.29000000000002</v>
      </c>
      <c r="O7" s="451">
        <f>SUM(O4:O6)</f>
        <v>1812.27</v>
      </c>
      <c r="P7" s="460">
        <f>SUM(P4:P6)</f>
        <v>2219.5200000000004</v>
      </c>
      <c r="Q7" s="563">
        <f>SUM(Q4:Q6)</f>
        <v>6294.630000000001</v>
      </c>
      <c r="R7" s="603"/>
      <c r="S7" s="529"/>
      <c r="T7" s="518"/>
    </row>
    <row r="8" spans="1:20" x14ac:dyDescent="0.25">
      <c r="A8" s="17" t="s">
        <v>108</v>
      </c>
      <c r="B8" s="20">
        <v>2</v>
      </c>
      <c r="C8" s="433">
        <v>870.8</v>
      </c>
      <c r="D8" s="242">
        <v>392.18</v>
      </c>
      <c r="E8" s="242">
        <v>667.32</v>
      </c>
      <c r="F8" s="251">
        <f t="shared" ref="F8:F71" si="3">E8-G8</f>
        <v>416.60787600000003</v>
      </c>
      <c r="G8" s="251">
        <f t="shared" ref="G8:G71" si="4">E8*37.57%</f>
        <v>250.71212400000002</v>
      </c>
      <c r="H8" s="587">
        <v>71.22</v>
      </c>
      <c r="I8" s="582">
        <f t="shared" si="0"/>
        <v>738.54000000000008</v>
      </c>
      <c r="J8" s="242">
        <v>539.70000000000005</v>
      </c>
      <c r="K8" s="242">
        <v>15.41</v>
      </c>
      <c r="L8" s="457">
        <f t="shared" si="1"/>
        <v>2556.63</v>
      </c>
      <c r="M8" s="242">
        <v>125.44</v>
      </c>
      <c r="N8" s="433">
        <f>31.1*2.25</f>
        <v>69.975000000000009</v>
      </c>
      <c r="O8" s="242">
        <v>600.23</v>
      </c>
      <c r="P8" s="457">
        <f>SUM(M8:O8)</f>
        <v>795.64499999999998</v>
      </c>
      <c r="Q8" s="564">
        <f>L8+P8</f>
        <v>3352.2750000000001</v>
      </c>
      <c r="R8" s="17">
        <v>0</v>
      </c>
      <c r="S8" s="20"/>
      <c r="T8" s="432">
        <v>2</v>
      </c>
    </row>
    <row r="9" spans="1:20" x14ac:dyDescent="0.25">
      <c r="A9" s="17" t="s">
        <v>109</v>
      </c>
      <c r="B9" s="17"/>
      <c r="C9" s="181">
        <v>870.8</v>
      </c>
      <c r="D9" s="17">
        <v>392.18</v>
      </c>
      <c r="E9" s="17">
        <v>349.23</v>
      </c>
      <c r="F9" s="48">
        <f t="shared" si="3"/>
        <v>218.02428900000001</v>
      </c>
      <c r="G9" s="48">
        <f t="shared" si="4"/>
        <v>131.20571100000001</v>
      </c>
      <c r="H9" s="155">
        <v>27.68</v>
      </c>
      <c r="I9" s="581">
        <f t="shared" si="0"/>
        <v>376.91</v>
      </c>
      <c r="J9" s="242">
        <v>539.70000000000005</v>
      </c>
      <c r="K9" s="17">
        <v>11.34</v>
      </c>
      <c r="L9" s="456">
        <f t="shared" si="1"/>
        <v>2190.9300000000003</v>
      </c>
      <c r="M9" s="17">
        <v>124.22</v>
      </c>
      <c r="N9" s="433">
        <f t="shared" ref="N9:N10" si="5">31.1*2.25</f>
        <v>69.975000000000009</v>
      </c>
      <c r="O9" s="242">
        <v>600.23</v>
      </c>
      <c r="P9" s="456">
        <f t="shared" ref="P9:P39" si="6">SUM(M9:O9)</f>
        <v>794.42499999999995</v>
      </c>
      <c r="Q9" s="558">
        <f>L9+P9</f>
        <v>2985.3550000000005</v>
      </c>
      <c r="R9" s="17">
        <v>0</v>
      </c>
      <c r="S9" s="17"/>
      <c r="T9" s="434"/>
    </row>
    <row r="10" spans="1:20" ht="15.75" thickBot="1" x14ac:dyDescent="0.3">
      <c r="A10" s="199" t="s">
        <v>110</v>
      </c>
      <c r="B10" s="199"/>
      <c r="C10" s="181">
        <v>870.8</v>
      </c>
      <c r="D10" s="20">
        <v>1052.08</v>
      </c>
      <c r="E10" s="20">
        <v>1018.97</v>
      </c>
      <c r="F10" s="48">
        <f t="shared" si="3"/>
        <v>636.14297099999999</v>
      </c>
      <c r="G10" s="48">
        <f t="shared" si="4"/>
        <v>382.82702899999998</v>
      </c>
      <c r="H10" s="588">
        <v>51.68</v>
      </c>
      <c r="I10" s="582">
        <f t="shared" si="0"/>
        <v>1070.6500000000001</v>
      </c>
      <c r="J10" s="20">
        <v>0</v>
      </c>
      <c r="K10" s="20">
        <v>13.49</v>
      </c>
      <c r="L10" s="457">
        <f t="shared" si="1"/>
        <v>3007.0199999999995</v>
      </c>
      <c r="M10" s="20">
        <v>142.26</v>
      </c>
      <c r="N10" s="464">
        <f t="shared" si="5"/>
        <v>69.975000000000009</v>
      </c>
      <c r="O10" s="242">
        <v>600.23</v>
      </c>
      <c r="P10" s="461">
        <f t="shared" si="6"/>
        <v>812.46500000000003</v>
      </c>
      <c r="Q10" s="558">
        <f>L10+P10</f>
        <v>3819.4849999999997</v>
      </c>
      <c r="R10" s="17">
        <v>0</v>
      </c>
      <c r="S10" s="199"/>
      <c r="T10" s="246"/>
    </row>
    <row r="11" spans="1:20" ht="15.75" thickBot="1" x14ac:dyDescent="0.3">
      <c r="A11" s="243"/>
      <c r="B11" s="241"/>
      <c r="C11" s="253">
        <f>SUM(C8:C10)</f>
        <v>2612.3999999999996</v>
      </c>
      <c r="D11" s="241">
        <f>SUM(D8:D10)</f>
        <v>1836.44</v>
      </c>
      <c r="E11" s="241">
        <f>SUM(E8:E10)</f>
        <v>2035.52</v>
      </c>
      <c r="F11" s="252">
        <f t="shared" si="3"/>
        <v>1270.7751360000002</v>
      </c>
      <c r="G11" s="252">
        <f t="shared" si="4"/>
        <v>764.74486399999989</v>
      </c>
      <c r="H11" s="589">
        <f>SUM(H8:H10)</f>
        <v>150.58000000000001</v>
      </c>
      <c r="I11" s="253">
        <f t="shared" si="0"/>
        <v>2186.1</v>
      </c>
      <c r="J11" s="241">
        <f>SUM(J8:J10)</f>
        <v>1079.4000000000001</v>
      </c>
      <c r="K11" s="241">
        <f>SUM(K8:K10)</f>
        <v>40.24</v>
      </c>
      <c r="L11" s="458">
        <f t="shared" si="1"/>
        <v>7754.58</v>
      </c>
      <c r="M11" s="241">
        <f>SUM(M8:M10)</f>
        <v>391.91999999999996</v>
      </c>
      <c r="N11" s="255">
        <f>SUM(N8:N10)</f>
        <v>209.92500000000001</v>
      </c>
      <c r="O11" s="267">
        <f>SUM(O8:O10)</f>
        <v>1800.69</v>
      </c>
      <c r="P11" s="460">
        <f t="shared" si="6"/>
        <v>2402.5349999999999</v>
      </c>
      <c r="Q11" s="563">
        <f>SUM(Q8:Q10)</f>
        <v>10157.115000000002</v>
      </c>
      <c r="R11" s="603"/>
      <c r="S11" s="260"/>
      <c r="T11" s="245"/>
    </row>
    <row r="12" spans="1:20" x14ac:dyDescent="0.25">
      <c r="A12" s="17" t="s">
        <v>108</v>
      </c>
      <c r="B12" s="20">
        <v>3</v>
      </c>
      <c r="C12" s="433">
        <v>971.6</v>
      </c>
      <c r="D12" s="242">
        <v>99.49</v>
      </c>
      <c r="E12" s="242">
        <v>155.35</v>
      </c>
      <c r="F12" s="48">
        <f t="shared" si="3"/>
        <v>96.985005000000001</v>
      </c>
      <c r="G12" s="48">
        <f t="shared" si="4"/>
        <v>58.364994999999993</v>
      </c>
      <c r="H12" s="587">
        <v>79.459999999999994</v>
      </c>
      <c r="I12" s="582">
        <f t="shared" si="0"/>
        <v>234.81</v>
      </c>
      <c r="J12" s="242">
        <v>269.85000000000002</v>
      </c>
      <c r="K12" s="242">
        <v>12.03</v>
      </c>
      <c r="L12" s="457">
        <f t="shared" ref="L12:L17" si="7">K12+J12+I12+D12+C12</f>
        <v>1587.7800000000002</v>
      </c>
      <c r="M12" s="242">
        <v>62.72</v>
      </c>
      <c r="N12" s="433">
        <f>34.7*2.25</f>
        <v>78.075000000000003</v>
      </c>
      <c r="O12" s="242">
        <v>669.71</v>
      </c>
      <c r="P12" s="457">
        <f t="shared" si="6"/>
        <v>810.50500000000011</v>
      </c>
      <c r="Q12" s="561">
        <f>L12+P12</f>
        <v>2398.2850000000003</v>
      </c>
      <c r="R12" s="17">
        <v>2413.1999999999998</v>
      </c>
      <c r="S12" s="20">
        <v>481919</v>
      </c>
      <c r="T12" s="432">
        <v>3</v>
      </c>
    </row>
    <row r="13" spans="1:20" x14ac:dyDescent="0.25">
      <c r="A13" s="17" t="s">
        <v>109</v>
      </c>
      <c r="B13" s="17"/>
      <c r="C13" s="181">
        <v>971.6</v>
      </c>
      <c r="D13" s="17">
        <v>226.22</v>
      </c>
      <c r="E13" s="17">
        <v>265.41000000000003</v>
      </c>
      <c r="F13" s="48">
        <f t="shared" si="3"/>
        <v>165.69546300000002</v>
      </c>
      <c r="G13" s="48">
        <f t="shared" si="4"/>
        <v>99.714537000000007</v>
      </c>
      <c r="H13" s="155">
        <v>30.88</v>
      </c>
      <c r="I13" s="581">
        <f t="shared" si="0"/>
        <v>296.29000000000002</v>
      </c>
      <c r="J13" s="242">
        <v>269.85000000000002</v>
      </c>
      <c r="K13" s="17">
        <v>8.85</v>
      </c>
      <c r="L13" s="456">
        <f t="shared" si="7"/>
        <v>1772.81</v>
      </c>
      <c r="M13" s="17">
        <v>62.11</v>
      </c>
      <c r="N13" s="433">
        <f t="shared" ref="N13:N14" si="8">34.7*2.25</f>
        <v>78.075000000000003</v>
      </c>
      <c r="O13" s="242">
        <v>669.71</v>
      </c>
      <c r="P13" s="456">
        <f t="shared" si="6"/>
        <v>809.89499999999998</v>
      </c>
      <c r="Q13" s="562">
        <f>L13+P13</f>
        <v>2582.7049999999999</v>
      </c>
      <c r="R13" s="17">
        <v>2398.29</v>
      </c>
      <c r="S13" s="17">
        <v>58366</v>
      </c>
      <c r="T13" s="434"/>
    </row>
    <row r="14" spans="1:20" ht="15.75" thickBot="1" x14ac:dyDescent="0.3">
      <c r="A14" s="199" t="s">
        <v>110</v>
      </c>
      <c r="B14" s="199"/>
      <c r="C14" s="181">
        <v>971.6</v>
      </c>
      <c r="D14" s="20">
        <v>172.03</v>
      </c>
      <c r="E14" s="20">
        <v>218.85</v>
      </c>
      <c r="F14" s="249">
        <f t="shared" si="3"/>
        <v>136.62805500000002</v>
      </c>
      <c r="G14" s="249">
        <f t="shared" si="4"/>
        <v>82.221944999999991</v>
      </c>
      <c r="H14" s="588">
        <v>57.66</v>
      </c>
      <c r="I14" s="582">
        <f t="shared" si="0"/>
        <v>276.51</v>
      </c>
      <c r="J14" s="20">
        <v>0</v>
      </c>
      <c r="K14" s="20">
        <v>10.53</v>
      </c>
      <c r="L14" s="459">
        <f t="shared" si="7"/>
        <v>1430.67</v>
      </c>
      <c r="M14" s="20">
        <v>71.13</v>
      </c>
      <c r="N14" s="433">
        <f t="shared" si="8"/>
        <v>78.075000000000003</v>
      </c>
      <c r="O14" s="242">
        <v>669.71</v>
      </c>
      <c r="P14" s="461">
        <f t="shared" si="6"/>
        <v>818.91499999999996</v>
      </c>
      <c r="Q14" s="562">
        <f>L14+P14</f>
        <v>2249.585</v>
      </c>
      <c r="R14" s="17">
        <v>4000</v>
      </c>
      <c r="S14" s="199">
        <v>250593</v>
      </c>
      <c r="T14" s="246"/>
    </row>
    <row r="15" spans="1:20" ht="15.75" thickBot="1" x14ac:dyDescent="0.3">
      <c r="A15" s="228"/>
      <c r="B15" s="237"/>
      <c r="C15" s="253">
        <f>SUM(C12:C14)</f>
        <v>2914.8</v>
      </c>
      <c r="D15" s="241">
        <f>SUM(D12:D14)</f>
        <v>497.74</v>
      </c>
      <c r="E15" s="244">
        <f>SUM(E12:E14)</f>
        <v>639.61</v>
      </c>
      <c r="F15" s="268">
        <f t="shared" si="3"/>
        <v>399.30852300000004</v>
      </c>
      <c r="G15" s="600">
        <f t="shared" si="4"/>
        <v>240.30147699999998</v>
      </c>
      <c r="H15" s="590">
        <f>SUM(H12:H14)</f>
        <v>168</v>
      </c>
      <c r="I15" s="253">
        <f t="shared" si="0"/>
        <v>807.61</v>
      </c>
      <c r="J15" s="241">
        <f>SUM(J12:J14)</f>
        <v>539.70000000000005</v>
      </c>
      <c r="K15" s="244">
        <f>SUM(K12:K14)</f>
        <v>31.409999999999997</v>
      </c>
      <c r="L15" s="460">
        <f t="shared" si="7"/>
        <v>4791.26</v>
      </c>
      <c r="M15" s="245">
        <f>SUM(M12:M14)</f>
        <v>195.95999999999998</v>
      </c>
      <c r="N15" s="253">
        <f>SUM(N12:N14)</f>
        <v>234.22500000000002</v>
      </c>
      <c r="O15" s="244">
        <f>SUM(O12:O14)</f>
        <v>2009.13</v>
      </c>
      <c r="P15" s="460">
        <f t="shared" si="6"/>
        <v>2439.3150000000001</v>
      </c>
      <c r="Q15" s="563">
        <f>SUM(Q12:Q14)</f>
        <v>7230.5749999999998</v>
      </c>
      <c r="R15" s="603"/>
      <c r="S15" s="260"/>
      <c r="T15" s="245"/>
    </row>
    <row r="16" spans="1:20" x14ac:dyDescent="0.25">
      <c r="A16" s="17" t="s">
        <v>108</v>
      </c>
      <c r="B16" s="20">
        <v>4</v>
      </c>
      <c r="C16" s="433">
        <v>1285.2</v>
      </c>
      <c r="D16" s="433">
        <v>49.92</v>
      </c>
      <c r="E16" s="242">
        <v>136.09</v>
      </c>
      <c r="F16" s="251">
        <f t="shared" si="3"/>
        <v>84.960987000000003</v>
      </c>
      <c r="G16" s="251">
        <f t="shared" si="4"/>
        <v>51.129013</v>
      </c>
      <c r="H16" s="587">
        <v>105.11</v>
      </c>
      <c r="I16" s="582">
        <f t="shared" si="0"/>
        <v>241.2</v>
      </c>
      <c r="J16" s="242">
        <v>269.85000000000002</v>
      </c>
      <c r="K16" s="242">
        <v>15.92</v>
      </c>
      <c r="L16" s="457">
        <f t="shared" si="7"/>
        <v>1862.0900000000001</v>
      </c>
      <c r="M16" s="242">
        <v>62.72</v>
      </c>
      <c r="N16" s="444">
        <v>103.28</v>
      </c>
      <c r="O16" s="242">
        <v>885.87</v>
      </c>
      <c r="P16" s="457">
        <f t="shared" si="6"/>
        <v>1051.8699999999999</v>
      </c>
      <c r="Q16" s="561">
        <f t="shared" ref="Q16:Q26" si="9">L16+P16</f>
        <v>2913.96</v>
      </c>
      <c r="R16" s="17">
        <v>2844.42</v>
      </c>
      <c r="S16" s="20">
        <v>391221</v>
      </c>
      <c r="T16" s="432">
        <v>4</v>
      </c>
    </row>
    <row r="17" spans="1:20" x14ac:dyDescent="0.25">
      <c r="A17" s="17" t="s">
        <v>109</v>
      </c>
      <c r="B17" s="17"/>
      <c r="C17" s="181">
        <v>1285.2</v>
      </c>
      <c r="D17" s="17">
        <v>72.180000000000007</v>
      </c>
      <c r="E17" s="17">
        <v>184.46</v>
      </c>
      <c r="F17" s="48">
        <f t="shared" si="3"/>
        <v>115.15837800000001</v>
      </c>
      <c r="G17" s="48">
        <f t="shared" si="4"/>
        <v>69.301621999999995</v>
      </c>
      <c r="H17" s="155">
        <v>40.85</v>
      </c>
      <c r="I17" s="581">
        <f t="shared" si="0"/>
        <v>225.31</v>
      </c>
      <c r="J17" s="242">
        <v>269.85000000000002</v>
      </c>
      <c r="K17" s="17">
        <v>16.739999999999998</v>
      </c>
      <c r="L17" s="456">
        <f t="shared" si="7"/>
        <v>1869.2800000000002</v>
      </c>
      <c r="M17" s="17">
        <v>62.11</v>
      </c>
      <c r="N17" s="433">
        <f>45.9*2.25</f>
        <v>103.27499999999999</v>
      </c>
      <c r="O17" s="242">
        <v>885.87</v>
      </c>
      <c r="P17" s="456">
        <f t="shared" si="6"/>
        <v>1051.2550000000001</v>
      </c>
      <c r="Q17" s="562">
        <f t="shared" si="9"/>
        <v>2920.5350000000003</v>
      </c>
      <c r="R17" s="17">
        <v>2950</v>
      </c>
      <c r="S17" s="17">
        <v>90408</v>
      </c>
      <c r="T17" s="434"/>
    </row>
    <row r="18" spans="1:20" ht="15.75" thickBot="1" x14ac:dyDescent="0.3">
      <c r="A18" s="199" t="s">
        <v>110</v>
      </c>
      <c r="B18" s="199"/>
      <c r="C18" s="181">
        <v>1285.2</v>
      </c>
      <c r="D18" s="20">
        <v>139.85</v>
      </c>
      <c r="E18" s="20">
        <v>273.08</v>
      </c>
      <c r="F18" s="249">
        <f t="shared" si="3"/>
        <v>170.48384399999998</v>
      </c>
      <c r="G18" s="249">
        <f t="shared" si="4"/>
        <v>102.59615599999999</v>
      </c>
      <c r="H18" s="588">
        <v>76.28</v>
      </c>
      <c r="I18" s="582">
        <f t="shared" si="0"/>
        <v>349.36</v>
      </c>
      <c r="J18" s="20">
        <v>0</v>
      </c>
      <c r="K18" s="20">
        <v>19.899999999999999</v>
      </c>
      <c r="L18" s="456">
        <f>C18+D18+E18+H18+K18</f>
        <v>1794.31</v>
      </c>
      <c r="M18" s="20">
        <v>71.13</v>
      </c>
      <c r="N18" s="464">
        <v>103.28</v>
      </c>
      <c r="O18" s="242">
        <v>885.87</v>
      </c>
      <c r="P18" s="461">
        <f t="shared" si="6"/>
        <v>1060.28</v>
      </c>
      <c r="Q18" s="562">
        <f>L18+P18</f>
        <v>2854.59</v>
      </c>
      <c r="R18" s="17">
        <v>5857</v>
      </c>
      <c r="S18" s="199" t="s">
        <v>193</v>
      </c>
      <c r="T18" s="246"/>
    </row>
    <row r="19" spans="1:20" ht="15.75" thickBot="1" x14ac:dyDescent="0.3">
      <c r="A19" s="243"/>
      <c r="B19" s="241"/>
      <c r="C19" s="253">
        <f>SUM(C16:C18)</f>
        <v>3855.6000000000004</v>
      </c>
      <c r="D19" s="253">
        <f>SUM(D16:D18)</f>
        <v>261.95</v>
      </c>
      <c r="E19" s="244">
        <f>SUM(E16:E18)</f>
        <v>593.63</v>
      </c>
      <c r="F19" s="268">
        <f t="shared" si="3"/>
        <v>370.60320899999999</v>
      </c>
      <c r="G19" s="600">
        <f t="shared" si="4"/>
        <v>223.02679099999997</v>
      </c>
      <c r="H19" s="590">
        <f>SUM(H16:H18)</f>
        <v>222.24</v>
      </c>
      <c r="I19" s="253">
        <f t="shared" si="0"/>
        <v>815.87</v>
      </c>
      <c r="J19" s="241">
        <f>SUM(J16:J18)</f>
        <v>539.70000000000005</v>
      </c>
      <c r="K19" s="241">
        <f>SUM(K16:K18)</f>
        <v>52.559999999999995</v>
      </c>
      <c r="L19" s="458">
        <f t="shared" ref="L19:L34" si="10">K19+J19+I19+D19+C19</f>
        <v>5525.68</v>
      </c>
      <c r="M19" s="244">
        <f>SUM(M16:M18)</f>
        <v>195.95999999999998</v>
      </c>
      <c r="N19" s="255">
        <f>SUM(N16:N18)</f>
        <v>309.83500000000004</v>
      </c>
      <c r="O19" s="437">
        <f>SUM(O16:O18)</f>
        <v>2657.61</v>
      </c>
      <c r="P19" s="460">
        <f t="shared" si="6"/>
        <v>3163.4050000000002</v>
      </c>
      <c r="Q19" s="563">
        <f t="shared" si="9"/>
        <v>8689.0850000000009</v>
      </c>
      <c r="R19" s="603"/>
      <c r="S19" s="260"/>
      <c r="T19" s="245"/>
    </row>
    <row r="20" spans="1:20" x14ac:dyDescent="0.25">
      <c r="A20" s="17" t="s">
        <v>108</v>
      </c>
      <c r="B20" s="20">
        <v>5</v>
      </c>
      <c r="C20" s="433">
        <v>868</v>
      </c>
      <c r="D20" s="242">
        <v>26.71</v>
      </c>
      <c r="E20" s="242">
        <v>29.02</v>
      </c>
      <c r="F20" s="251">
        <f t="shared" si="3"/>
        <v>18.117186</v>
      </c>
      <c r="G20" s="251">
        <f t="shared" si="4"/>
        <v>10.902813999999999</v>
      </c>
      <c r="H20" s="587">
        <v>70.989999999999995</v>
      </c>
      <c r="I20" s="582">
        <f t="shared" si="0"/>
        <v>100.00999999999999</v>
      </c>
      <c r="J20" s="242">
        <v>0</v>
      </c>
      <c r="K20" s="242">
        <v>10.79</v>
      </c>
      <c r="L20" s="457">
        <f t="shared" si="10"/>
        <v>1005.51</v>
      </c>
      <c r="M20" s="242">
        <v>62.72</v>
      </c>
      <c r="N20" s="433">
        <v>69.75</v>
      </c>
      <c r="O20" s="242">
        <v>598.29999999999995</v>
      </c>
      <c r="P20" s="457">
        <f t="shared" si="6"/>
        <v>730.77</v>
      </c>
      <c r="Q20" s="561">
        <f t="shared" si="9"/>
        <v>1736.28</v>
      </c>
      <c r="R20" s="17">
        <v>0</v>
      </c>
      <c r="S20" s="20"/>
      <c r="T20" s="432">
        <v>5</v>
      </c>
    </row>
    <row r="21" spans="1:20" x14ac:dyDescent="0.25">
      <c r="A21" s="17" t="s">
        <v>109</v>
      </c>
      <c r="B21" s="17"/>
      <c r="C21" s="26">
        <v>868</v>
      </c>
      <c r="D21" s="17">
        <v>60.15</v>
      </c>
      <c r="E21" s="17">
        <v>81.98</v>
      </c>
      <c r="F21" s="48">
        <f t="shared" si="3"/>
        <v>51.180114000000003</v>
      </c>
      <c r="G21" s="48">
        <f t="shared" si="4"/>
        <v>30.799886000000001</v>
      </c>
      <c r="H21" s="155">
        <v>27.59</v>
      </c>
      <c r="I21" s="581">
        <f t="shared" si="0"/>
        <v>109.57000000000001</v>
      </c>
      <c r="J21" s="17">
        <v>0</v>
      </c>
      <c r="K21" s="17">
        <v>7.94</v>
      </c>
      <c r="L21" s="456">
        <f t="shared" si="10"/>
        <v>1045.6600000000001</v>
      </c>
      <c r="M21" s="17">
        <v>62.11</v>
      </c>
      <c r="N21" s="433">
        <v>69.75</v>
      </c>
      <c r="O21" s="242">
        <v>598.29999999999995</v>
      </c>
      <c r="P21" s="456">
        <f t="shared" si="6"/>
        <v>730.16</v>
      </c>
      <c r="Q21" s="562">
        <f t="shared" si="9"/>
        <v>1775.8200000000002</v>
      </c>
      <c r="R21" s="17">
        <v>0</v>
      </c>
      <c r="S21" s="17"/>
      <c r="T21" s="434"/>
    </row>
    <row r="22" spans="1:20" ht="15.75" thickBot="1" x14ac:dyDescent="0.3">
      <c r="A22" s="199" t="s">
        <v>110</v>
      </c>
      <c r="B22" s="199"/>
      <c r="C22" s="181">
        <v>868</v>
      </c>
      <c r="D22" s="20">
        <v>15.58</v>
      </c>
      <c r="E22" s="20">
        <v>12.09</v>
      </c>
      <c r="F22" s="249">
        <f t="shared" si="3"/>
        <v>7.5477870000000005</v>
      </c>
      <c r="G22" s="249">
        <f t="shared" si="4"/>
        <v>4.5422129999999994</v>
      </c>
      <c r="H22" s="588">
        <v>51.52</v>
      </c>
      <c r="I22" s="582">
        <f t="shared" si="0"/>
        <v>63.61</v>
      </c>
      <c r="J22" s="20">
        <v>0</v>
      </c>
      <c r="K22" s="20">
        <v>9.44</v>
      </c>
      <c r="L22" s="457">
        <f t="shared" si="10"/>
        <v>956.63</v>
      </c>
      <c r="M22" s="20">
        <v>71.13</v>
      </c>
      <c r="N22" s="464">
        <v>69.75</v>
      </c>
      <c r="O22" s="242">
        <v>598.29999999999995</v>
      </c>
      <c r="P22" s="461">
        <f t="shared" si="6"/>
        <v>739.18</v>
      </c>
      <c r="Q22" s="562">
        <f t="shared" si="9"/>
        <v>1695.81</v>
      </c>
      <c r="R22" s="17">
        <v>0</v>
      </c>
      <c r="S22" s="199"/>
      <c r="T22" s="246"/>
    </row>
    <row r="23" spans="1:20" ht="15.75" thickBot="1" x14ac:dyDescent="0.3">
      <c r="A23" s="243"/>
      <c r="B23" s="241"/>
      <c r="C23" s="253">
        <f>SUM(C20:C22)</f>
        <v>2604</v>
      </c>
      <c r="D23" s="241">
        <f>SUM(D20:D22)</f>
        <v>102.44</v>
      </c>
      <c r="E23" s="244">
        <f>SUM(E20:E22)</f>
        <v>123.09</v>
      </c>
      <c r="F23" s="268">
        <f t="shared" si="3"/>
        <v>76.845087000000007</v>
      </c>
      <c r="G23" s="600">
        <f t="shared" si="4"/>
        <v>46.244912999999997</v>
      </c>
      <c r="H23" s="590">
        <f>SUM(H20:H22)</f>
        <v>150.1</v>
      </c>
      <c r="I23" s="253">
        <f t="shared" si="0"/>
        <v>273.19</v>
      </c>
      <c r="J23" s="241">
        <f>SUM(J20:J22)</f>
        <v>0</v>
      </c>
      <c r="K23" s="241">
        <f>SUM(K20:K22)</f>
        <v>28.17</v>
      </c>
      <c r="L23" s="458">
        <f t="shared" si="10"/>
        <v>3007.8</v>
      </c>
      <c r="M23" s="244">
        <f>SUM(M20:M22)</f>
        <v>195.95999999999998</v>
      </c>
      <c r="N23" s="255">
        <f>SUM(N20:N22)</f>
        <v>209.25</v>
      </c>
      <c r="O23" s="267">
        <f>SUM(O20:O22)</f>
        <v>1794.8999999999999</v>
      </c>
      <c r="P23" s="460">
        <f t="shared" si="6"/>
        <v>2200.1099999999997</v>
      </c>
      <c r="Q23" s="563">
        <f t="shared" si="9"/>
        <v>5207.91</v>
      </c>
      <c r="R23" s="603"/>
      <c r="S23" s="260"/>
      <c r="T23" s="245"/>
    </row>
    <row r="24" spans="1:20" x14ac:dyDescent="0.25">
      <c r="A24" s="17" t="s">
        <v>108</v>
      </c>
      <c r="B24" s="20">
        <v>6</v>
      </c>
      <c r="C24" s="433">
        <v>873.6</v>
      </c>
      <c r="D24" s="242">
        <v>56.6</v>
      </c>
      <c r="E24" s="242">
        <v>103.5</v>
      </c>
      <c r="F24" s="251">
        <f t="shared" si="3"/>
        <v>64.615049999999997</v>
      </c>
      <c r="G24" s="251">
        <f t="shared" si="4"/>
        <v>38.884949999999996</v>
      </c>
      <c r="H24" s="587">
        <v>71.45</v>
      </c>
      <c r="I24" s="582">
        <f t="shared" si="0"/>
        <v>174.95</v>
      </c>
      <c r="J24" s="242">
        <v>539.70000000000005</v>
      </c>
      <c r="K24" s="242">
        <v>15.46</v>
      </c>
      <c r="L24" s="457">
        <f t="shared" si="10"/>
        <v>1660.3100000000002</v>
      </c>
      <c r="M24" s="242">
        <v>125.44</v>
      </c>
      <c r="N24" s="433">
        <v>70.2</v>
      </c>
      <c r="O24" s="242">
        <v>602.16</v>
      </c>
      <c r="P24" s="457">
        <f t="shared" si="6"/>
        <v>797.8</v>
      </c>
      <c r="Q24" s="561">
        <f t="shared" si="9"/>
        <v>2458.11</v>
      </c>
      <c r="R24" s="17">
        <v>2200</v>
      </c>
      <c r="S24" s="20">
        <v>648715</v>
      </c>
      <c r="T24" s="432">
        <v>6</v>
      </c>
    </row>
    <row r="25" spans="1:20" x14ac:dyDescent="0.25">
      <c r="A25" s="17" t="s">
        <v>109</v>
      </c>
      <c r="B25" s="17"/>
      <c r="C25" s="181">
        <v>873.6</v>
      </c>
      <c r="D25" s="17">
        <v>47.28</v>
      </c>
      <c r="E25" s="17">
        <v>118.05</v>
      </c>
      <c r="F25" s="48">
        <f t="shared" si="3"/>
        <v>73.698615000000004</v>
      </c>
      <c r="G25" s="48">
        <f t="shared" si="4"/>
        <v>44.351384999999993</v>
      </c>
      <c r="H25" s="155">
        <v>27.77</v>
      </c>
      <c r="I25" s="581">
        <f t="shared" si="0"/>
        <v>145.82</v>
      </c>
      <c r="J25" s="242">
        <v>539.70000000000005</v>
      </c>
      <c r="K25" s="17">
        <v>11.38</v>
      </c>
      <c r="L25" s="456">
        <f t="shared" si="10"/>
        <v>1617.7800000000002</v>
      </c>
      <c r="M25" s="17">
        <v>124.22</v>
      </c>
      <c r="N25" s="433">
        <v>70.2</v>
      </c>
      <c r="O25" s="242">
        <v>602.16</v>
      </c>
      <c r="P25" s="456">
        <f t="shared" si="6"/>
        <v>796.57999999999993</v>
      </c>
      <c r="Q25" s="562">
        <f t="shared" si="9"/>
        <v>2414.36</v>
      </c>
      <c r="R25" s="17">
        <v>2250</v>
      </c>
      <c r="S25" s="17">
        <v>107555</v>
      </c>
      <c r="T25" s="434"/>
    </row>
    <row r="26" spans="1:20" ht="15.75" thickBot="1" x14ac:dyDescent="0.3">
      <c r="A26" s="199" t="s">
        <v>110</v>
      </c>
      <c r="B26" s="199"/>
      <c r="C26" s="181">
        <v>873.6</v>
      </c>
      <c r="D26" s="20">
        <v>42.53</v>
      </c>
      <c r="E26" s="20">
        <v>122.36</v>
      </c>
      <c r="F26" s="249">
        <f t="shared" si="3"/>
        <v>76.389348000000012</v>
      </c>
      <c r="G26" s="249">
        <f t="shared" si="4"/>
        <v>45.970651999999994</v>
      </c>
      <c r="H26" s="588">
        <v>51.85</v>
      </c>
      <c r="I26" s="582">
        <f t="shared" si="0"/>
        <v>174.21</v>
      </c>
      <c r="J26" s="20">
        <v>0</v>
      </c>
      <c r="K26" s="20">
        <v>13.55</v>
      </c>
      <c r="L26" s="457">
        <f t="shared" si="10"/>
        <v>1103.8900000000001</v>
      </c>
      <c r="M26" s="20">
        <v>142.26</v>
      </c>
      <c r="N26" s="433">
        <v>70.2</v>
      </c>
      <c r="O26" s="242">
        <v>602.16</v>
      </c>
      <c r="P26" s="461">
        <f t="shared" si="6"/>
        <v>814.61999999999989</v>
      </c>
      <c r="Q26" s="562">
        <f t="shared" si="9"/>
        <v>1918.51</v>
      </c>
      <c r="R26" s="17">
        <v>2500</v>
      </c>
      <c r="S26" s="199">
        <v>696804</v>
      </c>
      <c r="T26" s="246"/>
    </row>
    <row r="27" spans="1:20" ht="15.75" thickBot="1" x14ac:dyDescent="0.3">
      <c r="A27" s="243"/>
      <c r="B27" s="241"/>
      <c r="C27" s="253">
        <f>SUM(C24:C26)</f>
        <v>2620.8000000000002</v>
      </c>
      <c r="D27" s="241">
        <f>SUM(D24:D26)</f>
        <v>146.41</v>
      </c>
      <c r="E27" s="244">
        <f>SUM(E24:E26)</f>
        <v>343.91</v>
      </c>
      <c r="F27" s="268">
        <f t="shared" si="3"/>
        <v>214.70301300000003</v>
      </c>
      <c r="G27" s="600">
        <f t="shared" si="4"/>
        <v>129.206987</v>
      </c>
      <c r="H27" s="590">
        <f>SUM(H24:H26)</f>
        <v>151.07</v>
      </c>
      <c r="I27" s="253">
        <f t="shared" si="0"/>
        <v>494.98</v>
      </c>
      <c r="J27" s="241">
        <f>SUM(J24:J26)</f>
        <v>1079.4000000000001</v>
      </c>
      <c r="K27" s="241">
        <f>SUM(K24:K26)</f>
        <v>40.39</v>
      </c>
      <c r="L27" s="458">
        <f t="shared" si="10"/>
        <v>4381.9800000000005</v>
      </c>
      <c r="M27" s="241">
        <f>SUM(M24:M26)</f>
        <v>391.91999999999996</v>
      </c>
      <c r="N27" s="253">
        <f>SUM(N24:N26)</f>
        <v>210.60000000000002</v>
      </c>
      <c r="O27" s="244">
        <f>SUM(O24:O26)</f>
        <v>1806.48</v>
      </c>
      <c r="P27" s="460">
        <f t="shared" si="6"/>
        <v>2409</v>
      </c>
      <c r="Q27" s="563">
        <f>SUM(Q24:Q26)</f>
        <v>6790.9800000000005</v>
      </c>
      <c r="R27" s="603"/>
      <c r="S27" s="260"/>
      <c r="T27" s="245"/>
    </row>
    <row r="28" spans="1:20" x14ac:dyDescent="0.25">
      <c r="A28" s="17" t="s">
        <v>108</v>
      </c>
      <c r="B28" s="20">
        <v>7</v>
      </c>
      <c r="C28" s="433">
        <v>968.8</v>
      </c>
      <c r="D28" s="242">
        <v>155.01</v>
      </c>
      <c r="E28" s="242">
        <v>343.66</v>
      </c>
      <c r="F28" s="251">
        <f t="shared" si="3"/>
        <v>214.54693800000001</v>
      </c>
      <c r="G28" s="251">
        <f t="shared" si="4"/>
        <v>129.11306200000001</v>
      </c>
      <c r="H28" s="587">
        <v>79.23</v>
      </c>
      <c r="I28" s="582">
        <f t="shared" si="0"/>
        <v>422.89000000000004</v>
      </c>
      <c r="J28" s="242">
        <v>269.85000000000002</v>
      </c>
      <c r="K28" s="242">
        <v>12</v>
      </c>
      <c r="L28" s="457">
        <f t="shared" si="10"/>
        <v>1828.55</v>
      </c>
      <c r="M28" s="242">
        <v>62.72</v>
      </c>
      <c r="N28" s="433">
        <v>77.849999999999994</v>
      </c>
      <c r="O28" s="242">
        <v>667.78</v>
      </c>
      <c r="P28" s="457">
        <f t="shared" si="6"/>
        <v>808.34999999999991</v>
      </c>
      <c r="Q28" s="561">
        <f>L28+P28</f>
        <v>2636.8999999999996</v>
      </c>
      <c r="R28" s="17">
        <v>5100</v>
      </c>
      <c r="S28" s="20" t="s">
        <v>188</v>
      </c>
      <c r="T28" s="432">
        <v>7</v>
      </c>
    </row>
    <row r="29" spans="1:20" x14ac:dyDescent="0.25">
      <c r="A29" s="17" t="s">
        <v>109</v>
      </c>
      <c r="B29" s="17"/>
      <c r="C29" s="181">
        <v>968.8</v>
      </c>
      <c r="D29" s="17">
        <v>105.92</v>
      </c>
      <c r="E29" s="17">
        <v>216.59</v>
      </c>
      <c r="F29" s="48">
        <f t="shared" si="3"/>
        <v>135.21713700000001</v>
      </c>
      <c r="G29" s="48">
        <f t="shared" si="4"/>
        <v>81.372862999999995</v>
      </c>
      <c r="H29" s="155">
        <v>30.79</v>
      </c>
      <c r="I29" s="581">
        <f t="shared" si="0"/>
        <v>247.38</v>
      </c>
      <c r="J29" s="242">
        <v>269.85000000000002</v>
      </c>
      <c r="K29" s="17">
        <v>8.83</v>
      </c>
      <c r="L29" s="456">
        <f t="shared" si="10"/>
        <v>1600.7799999999997</v>
      </c>
      <c r="M29" s="17">
        <v>62.11</v>
      </c>
      <c r="N29" s="433">
        <v>77.849999999999994</v>
      </c>
      <c r="O29" s="242">
        <v>667.78</v>
      </c>
      <c r="P29" s="456">
        <f t="shared" si="6"/>
        <v>807.74</v>
      </c>
      <c r="Q29" s="562">
        <f>L29+P29</f>
        <v>2408.5199999999995</v>
      </c>
      <c r="R29" s="17">
        <v>0</v>
      </c>
      <c r="S29" s="17"/>
      <c r="T29" s="434"/>
    </row>
    <row r="30" spans="1:20" ht="15.75" thickBot="1" x14ac:dyDescent="0.3">
      <c r="A30" s="199" t="s">
        <v>110</v>
      </c>
      <c r="B30" s="199"/>
      <c r="C30" s="181">
        <v>968.8</v>
      </c>
      <c r="D30" s="20">
        <v>345.2</v>
      </c>
      <c r="E30" s="20">
        <v>567.88</v>
      </c>
      <c r="F30" s="249">
        <f t="shared" si="3"/>
        <v>354.52748400000002</v>
      </c>
      <c r="G30" s="249">
        <f t="shared" si="4"/>
        <v>213.35251599999998</v>
      </c>
      <c r="H30" s="588">
        <v>57.5</v>
      </c>
      <c r="I30" s="582">
        <f t="shared" si="0"/>
        <v>625.38</v>
      </c>
      <c r="J30" s="20">
        <v>0</v>
      </c>
      <c r="K30" s="20">
        <v>15</v>
      </c>
      <c r="L30" s="457">
        <f t="shared" si="10"/>
        <v>1954.3799999999999</v>
      </c>
      <c r="M30" s="20">
        <v>142.26</v>
      </c>
      <c r="N30" s="433">
        <v>77.849999999999994</v>
      </c>
      <c r="O30" s="242">
        <v>667.78</v>
      </c>
      <c r="P30" s="461">
        <f t="shared" si="6"/>
        <v>887.89</v>
      </c>
      <c r="Q30" s="562">
        <f>L30+P30</f>
        <v>2842.27</v>
      </c>
      <c r="R30" s="17">
        <v>2500</v>
      </c>
      <c r="S30" s="199">
        <v>628610</v>
      </c>
      <c r="T30" s="246"/>
    </row>
    <row r="31" spans="1:20" ht="15.75" thickBot="1" x14ac:dyDescent="0.3">
      <c r="A31" s="243"/>
      <c r="B31" s="241"/>
      <c r="C31" s="253">
        <f>SUM(C28:C30)</f>
        <v>2906.3999999999996</v>
      </c>
      <c r="D31" s="241">
        <f>SUM(D28:D30)</f>
        <v>606.13</v>
      </c>
      <c r="E31" s="244">
        <f>SUM(E28:E30)</f>
        <v>1128.1300000000001</v>
      </c>
      <c r="F31" s="268">
        <f t="shared" si="3"/>
        <v>704.29155900000012</v>
      </c>
      <c r="G31" s="600">
        <f t="shared" si="4"/>
        <v>423.83844099999999</v>
      </c>
      <c r="H31" s="590">
        <f>SUM(H28:H30)</f>
        <v>167.52</v>
      </c>
      <c r="I31" s="253">
        <f t="shared" si="0"/>
        <v>1295.6500000000001</v>
      </c>
      <c r="J31" s="241">
        <f>SUM(J28:J30)</f>
        <v>539.70000000000005</v>
      </c>
      <c r="K31" s="241">
        <f>SUM(K28:K30)</f>
        <v>35.83</v>
      </c>
      <c r="L31" s="458">
        <f t="shared" si="10"/>
        <v>5383.71</v>
      </c>
      <c r="M31" s="241">
        <f>SUM(M28:M30)</f>
        <v>267.08999999999997</v>
      </c>
      <c r="N31" s="253">
        <f>SUM(N28:N30)</f>
        <v>233.54999999999998</v>
      </c>
      <c r="O31" s="244">
        <f>SUM(O28:O30)</f>
        <v>2003.34</v>
      </c>
      <c r="P31" s="460">
        <f t="shared" si="6"/>
        <v>2503.98</v>
      </c>
      <c r="Q31" s="563">
        <f>SUM(Q28:Q30)</f>
        <v>7887.6899999999987</v>
      </c>
      <c r="R31" s="603"/>
      <c r="S31" s="260"/>
      <c r="T31" s="245"/>
    </row>
    <row r="32" spans="1:20" x14ac:dyDescent="0.25">
      <c r="A32" s="17" t="s">
        <v>108</v>
      </c>
      <c r="B32" s="20">
        <v>8</v>
      </c>
      <c r="C32" s="433">
        <v>1285.2</v>
      </c>
      <c r="D32" s="242">
        <v>21.11</v>
      </c>
      <c r="E32" s="242">
        <v>25.09</v>
      </c>
      <c r="F32" s="251">
        <f t="shared" si="3"/>
        <v>15.663687000000001</v>
      </c>
      <c r="G32" s="251">
        <f t="shared" si="4"/>
        <v>9.4263129999999986</v>
      </c>
      <c r="H32" s="587">
        <v>105.11</v>
      </c>
      <c r="I32" s="582">
        <f t="shared" si="0"/>
        <v>130.19999999999999</v>
      </c>
      <c r="J32" s="242">
        <v>0</v>
      </c>
      <c r="K32" s="242">
        <v>22.75</v>
      </c>
      <c r="L32" s="457">
        <f t="shared" si="10"/>
        <v>1459.26</v>
      </c>
      <c r="M32" s="242">
        <v>62.72</v>
      </c>
      <c r="N32" s="433">
        <v>103.28</v>
      </c>
      <c r="O32" s="242">
        <v>885.87</v>
      </c>
      <c r="P32" s="457">
        <f t="shared" si="6"/>
        <v>1051.8699999999999</v>
      </c>
      <c r="Q32" s="561">
        <f>L32+P32</f>
        <v>2511.13</v>
      </c>
      <c r="R32" s="17">
        <v>2800</v>
      </c>
      <c r="S32" s="20">
        <v>24911</v>
      </c>
      <c r="T32" s="432">
        <v>8</v>
      </c>
    </row>
    <row r="33" spans="1:20" x14ac:dyDescent="0.25">
      <c r="A33" s="17" t="s">
        <v>109</v>
      </c>
      <c r="B33" s="17"/>
      <c r="C33" s="181">
        <v>1285.2</v>
      </c>
      <c r="D33" s="17">
        <v>21.11</v>
      </c>
      <c r="E33" s="17">
        <v>25.09</v>
      </c>
      <c r="F33" s="48">
        <f t="shared" si="3"/>
        <v>15.663687000000001</v>
      </c>
      <c r="G33" s="48">
        <f t="shared" si="4"/>
        <v>9.4263129999999986</v>
      </c>
      <c r="H33" s="155">
        <v>40.85</v>
      </c>
      <c r="I33" s="581">
        <f t="shared" si="0"/>
        <v>65.94</v>
      </c>
      <c r="J33" s="242">
        <v>0</v>
      </c>
      <c r="K33" s="17">
        <v>16.739999999999998</v>
      </c>
      <c r="L33" s="456">
        <f t="shared" si="10"/>
        <v>1388.99</v>
      </c>
      <c r="M33" s="17">
        <v>0</v>
      </c>
      <c r="N33" s="433">
        <v>103.28</v>
      </c>
      <c r="O33" s="242">
        <v>885.87</v>
      </c>
      <c r="P33" s="456">
        <f t="shared" si="6"/>
        <v>989.15</v>
      </c>
      <c r="Q33" s="562">
        <f t="shared" ref="Q33:Q42" si="11">L33+P33</f>
        <v>2378.14</v>
      </c>
      <c r="R33" s="17">
        <v>2512.5</v>
      </c>
      <c r="S33" s="17">
        <v>460</v>
      </c>
      <c r="T33" s="434"/>
    </row>
    <row r="34" spans="1:20" ht="15.75" thickBot="1" x14ac:dyDescent="0.3">
      <c r="A34" s="199" t="s">
        <v>110</v>
      </c>
      <c r="B34" s="199"/>
      <c r="C34" s="181">
        <v>1285.2</v>
      </c>
      <c r="D34" s="20">
        <v>10.53</v>
      </c>
      <c r="E34" s="20">
        <v>17.91</v>
      </c>
      <c r="F34" s="249">
        <f t="shared" si="3"/>
        <v>11.181213</v>
      </c>
      <c r="G34" s="249">
        <f t="shared" si="4"/>
        <v>6.7287869999999996</v>
      </c>
      <c r="H34" s="588">
        <v>76.28</v>
      </c>
      <c r="I34" s="582">
        <f t="shared" si="0"/>
        <v>94.19</v>
      </c>
      <c r="J34" s="20">
        <v>0</v>
      </c>
      <c r="K34" s="20">
        <v>19.899999999999999</v>
      </c>
      <c r="L34" s="457">
        <f t="shared" si="10"/>
        <v>1409.8200000000002</v>
      </c>
      <c r="M34" s="20">
        <v>0</v>
      </c>
      <c r="N34" s="433">
        <v>103.28</v>
      </c>
      <c r="O34" s="242">
        <v>885.87</v>
      </c>
      <c r="P34" s="461">
        <f t="shared" si="6"/>
        <v>989.15</v>
      </c>
      <c r="Q34" s="562">
        <f t="shared" si="11"/>
        <v>2398.9700000000003</v>
      </c>
      <c r="R34" s="17">
        <v>2378.14</v>
      </c>
      <c r="S34" s="199">
        <v>488075</v>
      </c>
      <c r="T34" s="246"/>
    </row>
    <row r="35" spans="1:20" ht="15.75" thickBot="1" x14ac:dyDescent="0.3">
      <c r="A35" s="243"/>
      <c r="B35" s="241"/>
      <c r="C35" s="253">
        <f>SUM(C32:C34)</f>
        <v>3855.6000000000004</v>
      </c>
      <c r="D35" s="241">
        <f>SUM(D32:D34)</f>
        <v>52.75</v>
      </c>
      <c r="E35" s="244">
        <f>SUM(E32:E34)</f>
        <v>68.09</v>
      </c>
      <c r="F35" s="268">
        <f t="shared" si="3"/>
        <v>42.508587000000006</v>
      </c>
      <c r="G35" s="600">
        <f t="shared" si="4"/>
        <v>25.581413000000001</v>
      </c>
      <c r="H35" s="590">
        <f>SUM(H32:H34)</f>
        <v>222.24</v>
      </c>
      <c r="I35" s="253">
        <f t="shared" si="0"/>
        <v>290.33000000000004</v>
      </c>
      <c r="J35" s="241">
        <f>SUM(J32:J34)</f>
        <v>0</v>
      </c>
      <c r="K35" s="241">
        <f>SUM(K32:K34)</f>
        <v>59.389999999999993</v>
      </c>
      <c r="L35" s="458">
        <f>C35+D35+I35+J35+K35</f>
        <v>4258.0700000000006</v>
      </c>
      <c r="M35" s="241">
        <f>SUM(M32:M34)</f>
        <v>62.72</v>
      </c>
      <c r="N35" s="253">
        <f>SUM(N32:N34)</f>
        <v>309.84000000000003</v>
      </c>
      <c r="O35" s="244">
        <f>SUM(O32:O34)</f>
        <v>2657.61</v>
      </c>
      <c r="P35" s="460">
        <f t="shared" si="6"/>
        <v>3030.17</v>
      </c>
      <c r="Q35" s="563">
        <f t="shared" si="11"/>
        <v>7288.2400000000007</v>
      </c>
      <c r="R35" s="603"/>
      <c r="S35" s="260"/>
      <c r="T35" s="245"/>
    </row>
    <row r="36" spans="1:20" x14ac:dyDescent="0.25">
      <c r="A36" s="17" t="s">
        <v>108</v>
      </c>
      <c r="B36" s="20">
        <v>9</v>
      </c>
      <c r="C36" s="433">
        <v>870.8</v>
      </c>
      <c r="D36" s="242">
        <v>41.98</v>
      </c>
      <c r="E36" s="242">
        <v>86.37</v>
      </c>
      <c r="F36" s="251">
        <f t="shared" si="3"/>
        <v>53.920791000000001</v>
      </c>
      <c r="G36" s="251">
        <f t="shared" si="4"/>
        <v>32.449209000000003</v>
      </c>
      <c r="H36" s="587">
        <v>71.22</v>
      </c>
      <c r="I36" s="582">
        <f t="shared" si="0"/>
        <v>157.59</v>
      </c>
      <c r="J36" s="612">
        <v>0</v>
      </c>
      <c r="K36" s="242">
        <v>10.79</v>
      </c>
      <c r="L36" s="457">
        <f t="shared" ref="L36:L43" si="12">K36+J36+I36+D36+C36</f>
        <v>1081.1599999999999</v>
      </c>
      <c r="M36" s="242">
        <v>62.72</v>
      </c>
      <c r="N36" s="433">
        <v>69.98</v>
      </c>
      <c r="O36" s="242">
        <v>600.23</v>
      </c>
      <c r="P36" s="457">
        <f t="shared" si="6"/>
        <v>732.93000000000006</v>
      </c>
      <c r="Q36" s="561">
        <f t="shared" si="11"/>
        <v>1814.09</v>
      </c>
      <c r="R36" s="17">
        <v>2000</v>
      </c>
      <c r="S36" s="20">
        <v>693352</v>
      </c>
      <c r="T36" s="432">
        <v>9</v>
      </c>
    </row>
    <row r="37" spans="1:20" x14ac:dyDescent="0.25">
      <c r="A37" s="17" t="s">
        <v>109</v>
      </c>
      <c r="B37" s="17"/>
      <c r="C37" s="181">
        <v>870.8</v>
      </c>
      <c r="D37" s="17">
        <v>52.21</v>
      </c>
      <c r="E37" s="17">
        <v>49.84</v>
      </c>
      <c r="F37" s="48">
        <f t="shared" si="3"/>
        <v>31.115112000000003</v>
      </c>
      <c r="G37" s="48">
        <f t="shared" si="4"/>
        <v>18.724888</v>
      </c>
      <c r="H37" s="155">
        <v>27.68</v>
      </c>
      <c r="I37" s="581">
        <f t="shared" si="0"/>
        <v>77.52000000000001</v>
      </c>
      <c r="J37" s="156">
        <v>0</v>
      </c>
      <c r="K37" s="17">
        <v>7.94</v>
      </c>
      <c r="L37" s="456">
        <f t="shared" si="12"/>
        <v>1008.47</v>
      </c>
      <c r="M37" s="17">
        <v>62.11</v>
      </c>
      <c r="N37" s="433">
        <v>69.98</v>
      </c>
      <c r="O37" s="242">
        <v>600.23</v>
      </c>
      <c r="P37" s="456">
        <f t="shared" si="6"/>
        <v>732.32</v>
      </c>
      <c r="Q37" s="562">
        <f t="shared" si="11"/>
        <v>1740.79</v>
      </c>
      <c r="R37" s="17">
        <v>2000</v>
      </c>
      <c r="S37" s="17">
        <v>7173</v>
      </c>
      <c r="T37" s="434"/>
    </row>
    <row r="38" spans="1:20" ht="15.75" thickBot="1" x14ac:dyDescent="0.3">
      <c r="A38" s="199" t="s">
        <v>110</v>
      </c>
      <c r="B38" s="199"/>
      <c r="C38" s="181">
        <v>870.8</v>
      </c>
      <c r="D38" s="20">
        <v>36.450000000000003</v>
      </c>
      <c r="E38" s="20">
        <v>33.450000000000003</v>
      </c>
      <c r="F38" s="249">
        <f t="shared" si="3"/>
        <v>20.882835</v>
      </c>
      <c r="G38" s="249">
        <f t="shared" si="4"/>
        <v>12.567165000000001</v>
      </c>
      <c r="H38" s="588">
        <v>51.68</v>
      </c>
      <c r="I38" s="582">
        <f t="shared" si="0"/>
        <v>85.13</v>
      </c>
      <c r="J38" s="613">
        <v>0</v>
      </c>
      <c r="K38" s="20">
        <v>9.44</v>
      </c>
      <c r="L38" s="457">
        <f t="shared" si="12"/>
        <v>1001.8199999999999</v>
      </c>
      <c r="M38" s="20">
        <v>71.13</v>
      </c>
      <c r="N38" s="433">
        <v>69.98</v>
      </c>
      <c r="O38" s="242">
        <v>600.23</v>
      </c>
      <c r="P38" s="461">
        <f t="shared" si="6"/>
        <v>741.34</v>
      </c>
      <c r="Q38" s="562">
        <f t="shared" si="11"/>
        <v>1743.1599999999999</v>
      </c>
      <c r="R38" s="17">
        <v>2000</v>
      </c>
      <c r="S38" s="17">
        <v>247444</v>
      </c>
      <c r="T38" s="246"/>
    </row>
    <row r="39" spans="1:20" ht="15.75" thickBot="1" x14ac:dyDescent="0.3">
      <c r="A39" s="243"/>
      <c r="B39" s="241"/>
      <c r="C39" s="253">
        <f>SUM(C36:C38)</f>
        <v>2612.3999999999996</v>
      </c>
      <c r="D39" s="241">
        <f>SUM(D36:D38)</f>
        <v>130.63999999999999</v>
      </c>
      <c r="E39" s="244">
        <f>SUM(E36:E38)</f>
        <v>169.66000000000003</v>
      </c>
      <c r="F39" s="268">
        <f t="shared" si="3"/>
        <v>105.91873800000002</v>
      </c>
      <c r="G39" s="600">
        <f t="shared" si="4"/>
        <v>63.741262000000006</v>
      </c>
      <c r="H39" s="590">
        <f>SUM(H36:H38)</f>
        <v>150.58000000000001</v>
      </c>
      <c r="I39" s="253">
        <f t="shared" si="0"/>
        <v>320.24</v>
      </c>
      <c r="J39" s="241">
        <f>SUM(J36:J38)</f>
        <v>0</v>
      </c>
      <c r="K39" s="241">
        <f>SUM(K36:K38)</f>
        <v>28.17</v>
      </c>
      <c r="L39" s="458">
        <f t="shared" si="12"/>
        <v>3091.45</v>
      </c>
      <c r="M39" s="241">
        <f>SUM(M36:M38)</f>
        <v>195.95999999999998</v>
      </c>
      <c r="N39" s="253">
        <f>SUM(N36:N38)</f>
        <v>209.94</v>
      </c>
      <c r="O39" s="244">
        <f>SUM(O36:O38)</f>
        <v>1800.69</v>
      </c>
      <c r="P39" s="460">
        <f t="shared" si="6"/>
        <v>2206.59</v>
      </c>
      <c r="Q39" s="563">
        <f t="shared" si="11"/>
        <v>5298.04</v>
      </c>
      <c r="R39" s="602"/>
      <c r="S39" s="17"/>
      <c r="T39" s="241"/>
    </row>
    <row r="40" spans="1:20" x14ac:dyDescent="0.25">
      <c r="A40" s="17" t="s">
        <v>108</v>
      </c>
      <c r="B40" s="20">
        <v>10</v>
      </c>
      <c r="C40" s="433">
        <v>873.6</v>
      </c>
      <c r="D40" s="242">
        <v>72.42</v>
      </c>
      <c r="E40" s="242">
        <v>90.96</v>
      </c>
      <c r="F40" s="251">
        <f t="shared" si="3"/>
        <v>56.786327999999997</v>
      </c>
      <c r="G40" s="251">
        <f t="shared" si="4"/>
        <v>34.173671999999996</v>
      </c>
      <c r="H40" s="587">
        <v>71.45</v>
      </c>
      <c r="I40" s="582">
        <f t="shared" si="0"/>
        <v>162.41</v>
      </c>
      <c r="J40" s="242">
        <v>539.70000000000005</v>
      </c>
      <c r="K40" s="242">
        <v>10.82</v>
      </c>
      <c r="L40" s="457">
        <f t="shared" si="12"/>
        <v>1658.95</v>
      </c>
      <c r="M40" s="242">
        <v>125.44</v>
      </c>
      <c r="N40" s="433">
        <v>70.2</v>
      </c>
      <c r="O40" s="242">
        <v>602.16</v>
      </c>
      <c r="P40" s="457">
        <f>SUM(M40:O40)</f>
        <v>797.8</v>
      </c>
      <c r="Q40" s="561">
        <f t="shared" si="11"/>
        <v>2456.75</v>
      </c>
      <c r="R40" s="17">
        <v>2200</v>
      </c>
      <c r="S40" s="17">
        <v>645136</v>
      </c>
      <c r="T40" s="432">
        <v>10</v>
      </c>
    </row>
    <row r="41" spans="1:20" x14ac:dyDescent="0.25">
      <c r="A41" s="17" t="s">
        <v>109</v>
      </c>
      <c r="B41" s="17"/>
      <c r="C41" s="181">
        <v>873.6</v>
      </c>
      <c r="D41" s="17">
        <v>64</v>
      </c>
      <c r="E41" s="17">
        <v>84.6</v>
      </c>
      <c r="F41" s="48">
        <f t="shared" si="3"/>
        <v>52.815779999999997</v>
      </c>
      <c r="G41" s="48">
        <f t="shared" si="4"/>
        <v>31.784219999999998</v>
      </c>
      <c r="H41" s="155">
        <v>27.77</v>
      </c>
      <c r="I41" s="581">
        <f t="shared" si="0"/>
        <v>112.36999999999999</v>
      </c>
      <c r="J41" s="242">
        <v>539.70000000000005</v>
      </c>
      <c r="K41" s="17">
        <v>7.96</v>
      </c>
      <c r="L41" s="456">
        <f t="shared" si="12"/>
        <v>1597.63</v>
      </c>
      <c r="M41" s="17">
        <v>124.22</v>
      </c>
      <c r="N41" s="433">
        <v>70.2</v>
      </c>
      <c r="O41" s="242">
        <v>602.16</v>
      </c>
      <c r="P41" s="457">
        <f t="shared" ref="P41:P42" si="13">SUM(M41:O41)</f>
        <v>796.57999999999993</v>
      </c>
      <c r="Q41" s="562">
        <f t="shared" si="11"/>
        <v>2394.21</v>
      </c>
      <c r="R41" s="17">
        <v>2100</v>
      </c>
      <c r="S41" s="17">
        <v>527107</v>
      </c>
      <c r="T41" s="434"/>
    </row>
    <row r="42" spans="1:20" ht="15.75" thickBot="1" x14ac:dyDescent="0.3">
      <c r="A42" s="199" t="s">
        <v>110</v>
      </c>
      <c r="B42" s="199"/>
      <c r="C42" s="181">
        <v>873.6</v>
      </c>
      <c r="D42" s="20">
        <v>139.72999999999999</v>
      </c>
      <c r="E42" s="20">
        <v>130.80000000000001</v>
      </c>
      <c r="F42" s="249">
        <f t="shared" si="3"/>
        <v>81.658440000000013</v>
      </c>
      <c r="G42" s="249">
        <f t="shared" si="4"/>
        <v>49.141559999999998</v>
      </c>
      <c r="H42" s="592">
        <v>51.85</v>
      </c>
      <c r="I42" s="582">
        <f t="shared" si="0"/>
        <v>182.65</v>
      </c>
      <c r="J42" s="20">
        <v>0</v>
      </c>
      <c r="K42" s="20">
        <v>9.4700000000000006</v>
      </c>
      <c r="L42" s="457">
        <f t="shared" si="12"/>
        <v>1205.45</v>
      </c>
      <c r="M42" s="20">
        <v>142.26</v>
      </c>
      <c r="N42" s="433">
        <v>70.2</v>
      </c>
      <c r="O42" s="242">
        <v>602.16</v>
      </c>
      <c r="P42" s="457">
        <f t="shared" si="13"/>
        <v>814.61999999999989</v>
      </c>
      <c r="Q42" s="562">
        <f t="shared" si="11"/>
        <v>2020.07</v>
      </c>
      <c r="R42" s="17">
        <v>2500</v>
      </c>
      <c r="S42" s="199">
        <v>124582</v>
      </c>
      <c r="T42" s="246"/>
    </row>
    <row r="43" spans="1:20" ht="15.75" thickBot="1" x14ac:dyDescent="0.3">
      <c r="A43" s="243"/>
      <c r="B43" s="241"/>
      <c r="C43" s="253">
        <f>SUM(C40:C42)</f>
        <v>2620.8000000000002</v>
      </c>
      <c r="D43" s="241">
        <f>SUM(D40:D42)</f>
        <v>276.14999999999998</v>
      </c>
      <c r="E43" s="244">
        <f>SUM(E40:E42)</f>
        <v>306.36</v>
      </c>
      <c r="F43" s="268">
        <f t="shared" si="3"/>
        <v>191.26054800000003</v>
      </c>
      <c r="G43" s="250">
        <f t="shared" si="4"/>
        <v>115.099452</v>
      </c>
      <c r="H43" s="594">
        <f>SUM(H40:H42)</f>
        <v>151.07</v>
      </c>
      <c r="I43" s="257">
        <f t="shared" si="0"/>
        <v>457.43</v>
      </c>
      <c r="J43" s="241">
        <f>SUM(J40:J42)</f>
        <v>1079.4000000000001</v>
      </c>
      <c r="K43" s="241">
        <f>SUM(K40:K42)</f>
        <v>28.25</v>
      </c>
      <c r="L43" s="458">
        <f t="shared" si="12"/>
        <v>4462.0300000000007</v>
      </c>
      <c r="M43" s="241">
        <f>SUM(M40:M42)</f>
        <v>391.91999999999996</v>
      </c>
      <c r="N43" s="253">
        <f>SUM(N40:N42)</f>
        <v>210.60000000000002</v>
      </c>
      <c r="O43" s="244">
        <f>SUM(O40:O42)</f>
        <v>1806.48</v>
      </c>
      <c r="P43" s="460">
        <f t="shared" ref="P43:P71" si="14">SUM(M43:O43)</f>
        <v>2409</v>
      </c>
      <c r="Q43" s="563">
        <f>SUM(Q40:Q42)</f>
        <v>6871.03</v>
      </c>
      <c r="R43" s="603"/>
      <c r="S43" s="260"/>
      <c r="T43" s="245"/>
    </row>
    <row r="44" spans="1:20" x14ac:dyDescent="0.25">
      <c r="A44" s="17" t="s">
        <v>108</v>
      </c>
      <c r="B44" s="242">
        <v>11</v>
      </c>
      <c r="C44" s="433">
        <v>977.2</v>
      </c>
      <c r="D44" s="242">
        <v>0</v>
      </c>
      <c r="E44" s="242">
        <v>0</v>
      </c>
      <c r="F44" s="251">
        <f t="shared" si="3"/>
        <v>0</v>
      </c>
      <c r="G44" s="251">
        <f t="shared" si="4"/>
        <v>0</v>
      </c>
      <c r="H44" s="587">
        <v>79.92</v>
      </c>
      <c r="I44" s="582">
        <f t="shared" si="0"/>
        <v>79.92</v>
      </c>
      <c r="J44" s="242">
        <v>0</v>
      </c>
      <c r="K44" s="242">
        <v>12.1</v>
      </c>
      <c r="L44" s="457">
        <f>C44+D44+I44+J44+K44</f>
        <v>1069.22</v>
      </c>
      <c r="M44" s="242">
        <v>0</v>
      </c>
      <c r="N44" s="433">
        <v>78.53</v>
      </c>
      <c r="O44" s="242">
        <v>673.57</v>
      </c>
      <c r="P44" s="457">
        <f t="shared" si="14"/>
        <v>752.1</v>
      </c>
      <c r="Q44" s="561">
        <f>L44+P44</f>
        <v>1821.3200000000002</v>
      </c>
      <c r="R44" s="248">
        <v>0</v>
      </c>
      <c r="S44" s="432"/>
      <c r="T44" s="432">
        <v>11</v>
      </c>
    </row>
    <row r="45" spans="1:20" x14ac:dyDescent="0.25">
      <c r="A45" s="17" t="s">
        <v>109</v>
      </c>
      <c r="B45" s="17"/>
      <c r="C45" s="181">
        <v>977.2</v>
      </c>
      <c r="D45" s="17">
        <v>0</v>
      </c>
      <c r="E45" s="17">
        <v>0</v>
      </c>
      <c r="F45" s="48">
        <f t="shared" si="3"/>
        <v>0</v>
      </c>
      <c r="G45" s="48">
        <f t="shared" si="4"/>
        <v>0</v>
      </c>
      <c r="H45" s="155">
        <v>31.06</v>
      </c>
      <c r="I45" s="581">
        <f t="shared" si="0"/>
        <v>31.06</v>
      </c>
      <c r="J45" s="17">
        <v>0</v>
      </c>
      <c r="K45" s="17">
        <v>8.91</v>
      </c>
      <c r="L45" s="456">
        <f>C45+D45+I45+J45+K45</f>
        <v>1017.17</v>
      </c>
      <c r="M45" s="17">
        <v>0</v>
      </c>
      <c r="N45" s="433">
        <v>78.53</v>
      </c>
      <c r="O45" s="242">
        <v>673.57</v>
      </c>
      <c r="P45" s="456">
        <f t="shared" si="14"/>
        <v>752.1</v>
      </c>
      <c r="Q45" s="562">
        <f>L45+P45</f>
        <v>1769.27</v>
      </c>
      <c r="R45" s="17">
        <v>0</v>
      </c>
      <c r="S45" s="17"/>
      <c r="T45" s="434"/>
    </row>
    <row r="46" spans="1:20" ht="15.75" thickBot="1" x14ac:dyDescent="0.3">
      <c r="A46" s="199" t="s">
        <v>110</v>
      </c>
      <c r="B46" s="199"/>
      <c r="C46" s="172">
        <v>977.2</v>
      </c>
      <c r="D46" s="199">
        <v>72.900000000000006</v>
      </c>
      <c r="E46" s="199">
        <v>117.15</v>
      </c>
      <c r="F46" s="249">
        <f t="shared" si="3"/>
        <v>73.136745000000005</v>
      </c>
      <c r="G46" s="249">
        <f t="shared" si="4"/>
        <v>44.013255000000001</v>
      </c>
      <c r="H46" s="591">
        <v>58</v>
      </c>
      <c r="I46" s="583">
        <f t="shared" si="0"/>
        <v>175.15</v>
      </c>
      <c r="J46" s="199">
        <v>105.27</v>
      </c>
      <c r="K46" s="199">
        <v>10.59</v>
      </c>
      <c r="L46" s="461">
        <f>C46+D46+I46+J46+K46</f>
        <v>1341.1100000000001</v>
      </c>
      <c r="M46" s="199">
        <v>71.13</v>
      </c>
      <c r="N46" s="433">
        <v>78.53</v>
      </c>
      <c r="O46" s="242">
        <v>673.57</v>
      </c>
      <c r="P46" s="461">
        <f t="shared" si="14"/>
        <v>823.23</v>
      </c>
      <c r="Q46" s="562">
        <f>L46+P46</f>
        <v>2164.34</v>
      </c>
      <c r="R46" s="17">
        <v>7472</v>
      </c>
      <c r="S46" s="199">
        <v>353239</v>
      </c>
      <c r="T46" s="246"/>
    </row>
    <row r="47" spans="1:20" ht="15.75" thickBot="1" x14ac:dyDescent="0.3">
      <c r="A47" s="243"/>
      <c r="B47" s="241"/>
      <c r="C47" s="253">
        <f>SUM(C44:C46)</f>
        <v>2931.6000000000004</v>
      </c>
      <c r="D47" s="241">
        <f>SUM(D44:D46)</f>
        <v>72.900000000000006</v>
      </c>
      <c r="E47" s="244">
        <f>SUM(E44:E46)</f>
        <v>117.15</v>
      </c>
      <c r="F47" s="268">
        <f t="shared" si="3"/>
        <v>73.136745000000005</v>
      </c>
      <c r="G47" s="600">
        <f t="shared" si="4"/>
        <v>44.013255000000001</v>
      </c>
      <c r="H47" s="590">
        <f>SUM(H44:H46)</f>
        <v>168.98000000000002</v>
      </c>
      <c r="I47" s="253">
        <f t="shared" si="0"/>
        <v>286.13</v>
      </c>
      <c r="J47" s="241">
        <f t="shared" ref="J47:O47" si="15">SUM(J44:J46)</f>
        <v>105.27</v>
      </c>
      <c r="K47" s="241">
        <f t="shared" si="15"/>
        <v>31.599999999999998</v>
      </c>
      <c r="L47" s="458">
        <f t="shared" si="15"/>
        <v>3427.5</v>
      </c>
      <c r="M47" s="241">
        <f t="shared" si="15"/>
        <v>71.13</v>
      </c>
      <c r="N47" s="253">
        <f t="shared" si="15"/>
        <v>235.59</v>
      </c>
      <c r="O47" s="244">
        <f t="shared" si="15"/>
        <v>2020.71</v>
      </c>
      <c r="P47" s="460">
        <f t="shared" si="14"/>
        <v>2327.4300000000003</v>
      </c>
      <c r="Q47" s="563">
        <f>SUM(Q44:Q46)</f>
        <v>5754.93</v>
      </c>
      <c r="R47" s="603"/>
      <c r="S47" s="260"/>
      <c r="T47" s="245"/>
    </row>
    <row r="48" spans="1:20" x14ac:dyDescent="0.25">
      <c r="A48" s="17" t="s">
        <v>108</v>
      </c>
      <c r="B48" s="20">
        <v>12</v>
      </c>
      <c r="C48" s="433">
        <v>1304.8</v>
      </c>
      <c r="D48" s="242">
        <v>21.35</v>
      </c>
      <c r="E48" s="242">
        <v>302.51</v>
      </c>
      <c r="F48" s="251">
        <f t="shared" si="3"/>
        <v>188.85699299999999</v>
      </c>
      <c r="G48" s="251">
        <f t="shared" si="4"/>
        <v>113.65300699999999</v>
      </c>
      <c r="H48" s="587">
        <v>106.71</v>
      </c>
      <c r="I48" s="582">
        <f t="shared" si="0"/>
        <v>409.21999999999997</v>
      </c>
      <c r="J48" s="242">
        <v>0.91</v>
      </c>
      <c r="K48" s="242">
        <v>23.09</v>
      </c>
      <c r="L48" s="457">
        <f>C48+D48+I48+J48+K48</f>
        <v>1759.37</v>
      </c>
      <c r="M48" s="242">
        <v>125.44</v>
      </c>
      <c r="N48" s="433">
        <v>104.85</v>
      </c>
      <c r="O48" s="242">
        <v>899.38</v>
      </c>
      <c r="P48" s="457">
        <f t="shared" si="14"/>
        <v>1129.67</v>
      </c>
      <c r="Q48" s="561">
        <f>L48+P48</f>
        <v>2889.04</v>
      </c>
      <c r="R48" s="17">
        <v>3300</v>
      </c>
      <c r="S48" s="20">
        <v>106462</v>
      </c>
      <c r="T48" s="432">
        <v>12</v>
      </c>
    </row>
    <row r="49" spans="1:20" x14ac:dyDescent="0.25">
      <c r="A49" s="17" t="s">
        <v>109</v>
      </c>
      <c r="B49" s="17"/>
      <c r="C49" s="181">
        <v>1304.8</v>
      </c>
      <c r="D49" s="17">
        <v>69.709999999999994</v>
      </c>
      <c r="E49" s="17">
        <v>94.52</v>
      </c>
      <c r="F49" s="48">
        <f t="shared" si="3"/>
        <v>59.008836000000002</v>
      </c>
      <c r="G49" s="48">
        <f t="shared" si="4"/>
        <v>35.511163999999994</v>
      </c>
      <c r="H49" s="155">
        <v>41.47</v>
      </c>
      <c r="I49" s="581">
        <f t="shared" si="0"/>
        <v>135.99</v>
      </c>
      <c r="J49" s="17">
        <v>29.89</v>
      </c>
      <c r="K49" s="17">
        <v>11.89</v>
      </c>
      <c r="L49" s="456">
        <f>C49+D49+I49+J49+K49</f>
        <v>1552.2800000000002</v>
      </c>
      <c r="M49" s="17">
        <v>62.11</v>
      </c>
      <c r="N49" s="433">
        <v>104.85</v>
      </c>
      <c r="O49" s="242">
        <v>899.38</v>
      </c>
      <c r="P49" s="456">
        <f t="shared" si="14"/>
        <v>1066.3399999999999</v>
      </c>
      <c r="Q49" s="562">
        <f>L49+P49</f>
        <v>2618.62</v>
      </c>
      <c r="R49" s="17">
        <v>2984</v>
      </c>
      <c r="S49" s="17">
        <v>13730</v>
      </c>
      <c r="T49" s="434"/>
    </row>
    <row r="50" spans="1:20" ht="15.75" thickBot="1" x14ac:dyDescent="0.3">
      <c r="A50" s="199" t="s">
        <v>110</v>
      </c>
      <c r="B50" s="199"/>
      <c r="C50" s="172">
        <v>1304.8</v>
      </c>
      <c r="D50" s="199">
        <v>276.45</v>
      </c>
      <c r="E50" s="199">
        <v>392.52</v>
      </c>
      <c r="F50" s="249">
        <f t="shared" si="3"/>
        <v>245.05023599999998</v>
      </c>
      <c r="G50" s="249">
        <f t="shared" si="4"/>
        <v>147.469764</v>
      </c>
      <c r="H50" s="591">
        <v>77.44</v>
      </c>
      <c r="I50" s="583">
        <f t="shared" si="0"/>
        <v>469.96</v>
      </c>
      <c r="J50" s="199">
        <v>196.58</v>
      </c>
      <c r="K50" s="199">
        <v>20.21</v>
      </c>
      <c r="L50" s="461">
        <f>C50+D50+I50+J50+K50</f>
        <v>2268</v>
      </c>
      <c r="M50" s="199">
        <v>142.26</v>
      </c>
      <c r="N50" s="433">
        <v>104.85</v>
      </c>
      <c r="O50" s="242">
        <v>899.38</v>
      </c>
      <c r="P50" s="461">
        <f t="shared" si="14"/>
        <v>1146.49</v>
      </c>
      <c r="Q50" s="562">
        <f>L50+P50</f>
        <v>3414.49</v>
      </c>
      <c r="R50" s="17">
        <v>5507</v>
      </c>
      <c r="S50" s="199">
        <v>808610</v>
      </c>
      <c r="T50" s="246"/>
    </row>
    <row r="51" spans="1:20" ht="15.75" thickBot="1" x14ac:dyDescent="0.3">
      <c r="A51" s="243"/>
      <c r="B51" s="241"/>
      <c r="C51" s="253">
        <f>SUM(C48:C50)</f>
        <v>3914.3999999999996</v>
      </c>
      <c r="D51" s="241">
        <f>SUM(D48:D50)</f>
        <v>367.51</v>
      </c>
      <c r="E51" s="244">
        <f>SUM(E48:E50)</f>
        <v>789.55</v>
      </c>
      <c r="F51" s="268">
        <f t="shared" si="3"/>
        <v>492.916065</v>
      </c>
      <c r="G51" s="600">
        <f t="shared" si="4"/>
        <v>296.63393499999995</v>
      </c>
      <c r="H51" s="590">
        <f>SUM(H48:H50)</f>
        <v>225.62</v>
      </c>
      <c r="I51" s="253">
        <f t="shared" si="0"/>
        <v>1015.17</v>
      </c>
      <c r="J51" s="241">
        <f t="shared" ref="J51:O51" si="16">SUM(J48:J50)</f>
        <v>227.38000000000002</v>
      </c>
      <c r="K51" s="241">
        <f t="shared" si="16"/>
        <v>55.190000000000005</v>
      </c>
      <c r="L51" s="458">
        <f t="shared" si="16"/>
        <v>5579.65</v>
      </c>
      <c r="M51" s="241">
        <f t="shared" si="16"/>
        <v>329.81</v>
      </c>
      <c r="N51" s="253">
        <f t="shared" si="16"/>
        <v>314.54999999999995</v>
      </c>
      <c r="O51" s="244">
        <f t="shared" si="16"/>
        <v>2698.14</v>
      </c>
      <c r="P51" s="460">
        <f t="shared" si="14"/>
        <v>3342.5</v>
      </c>
      <c r="Q51" s="563">
        <f>SUM(Q48:Q50)</f>
        <v>8922.15</v>
      </c>
      <c r="R51" s="605"/>
      <c r="S51" s="260"/>
      <c r="T51" s="245"/>
    </row>
    <row r="52" spans="1:20" x14ac:dyDescent="0.25">
      <c r="A52" s="17" t="s">
        <v>108</v>
      </c>
      <c r="B52" s="432">
        <v>13</v>
      </c>
      <c r="C52" s="433">
        <v>887.6</v>
      </c>
      <c r="D52" s="242">
        <v>51.91</v>
      </c>
      <c r="E52" s="242">
        <v>68.13</v>
      </c>
      <c r="F52" s="251">
        <f t="shared" si="3"/>
        <v>42.533558999999997</v>
      </c>
      <c r="G52" s="251">
        <f t="shared" si="4"/>
        <v>25.596440999999995</v>
      </c>
      <c r="H52" s="587">
        <v>72.59</v>
      </c>
      <c r="I52" s="582">
        <f t="shared" si="0"/>
        <v>140.72</v>
      </c>
      <c r="J52" s="242">
        <v>269.85000000000002</v>
      </c>
      <c r="K52" s="242">
        <v>15.71</v>
      </c>
      <c r="L52" s="457">
        <f>C52+D52+I52+J52+K52</f>
        <v>1365.79</v>
      </c>
      <c r="M52" s="242">
        <v>62.72</v>
      </c>
      <c r="N52" s="433">
        <v>71.33</v>
      </c>
      <c r="O52" s="242">
        <v>611.80999999999995</v>
      </c>
      <c r="P52" s="457">
        <f t="shared" si="14"/>
        <v>745.8599999999999</v>
      </c>
      <c r="Q52" s="561">
        <f>L52+P52</f>
        <v>2111.6499999999996</v>
      </c>
      <c r="R52" s="248">
        <v>1900</v>
      </c>
      <c r="S52" s="242">
        <v>17227</v>
      </c>
      <c r="T52" s="432">
        <v>13</v>
      </c>
    </row>
    <row r="53" spans="1:20" x14ac:dyDescent="0.25">
      <c r="A53" s="17" t="s">
        <v>109</v>
      </c>
      <c r="B53" s="17"/>
      <c r="C53" s="181">
        <v>887.6</v>
      </c>
      <c r="D53" s="17">
        <v>60.15</v>
      </c>
      <c r="E53" s="17">
        <v>81.89</v>
      </c>
      <c r="F53" s="48">
        <f t="shared" si="3"/>
        <v>51.123927000000002</v>
      </c>
      <c r="G53" s="48">
        <f t="shared" si="4"/>
        <v>30.766072999999999</v>
      </c>
      <c r="H53" s="588">
        <v>28.21</v>
      </c>
      <c r="I53" s="582">
        <f t="shared" si="0"/>
        <v>110.1</v>
      </c>
      <c r="J53" s="242">
        <v>269.85000000000002</v>
      </c>
      <c r="K53" s="17">
        <v>11.56</v>
      </c>
      <c r="L53" s="456">
        <f>C53+D53+I53+J53+K53</f>
        <v>1339.2599999999998</v>
      </c>
      <c r="M53" s="17">
        <v>62.11</v>
      </c>
      <c r="N53" s="433">
        <v>71.33</v>
      </c>
      <c r="O53" s="242">
        <v>611.80999999999995</v>
      </c>
      <c r="P53" s="456">
        <f t="shared" si="14"/>
        <v>745.25</v>
      </c>
      <c r="Q53" s="562">
        <f>L53+P53</f>
        <v>2084.5099999999998</v>
      </c>
      <c r="R53" s="17">
        <v>2100</v>
      </c>
      <c r="S53" s="17">
        <v>107151</v>
      </c>
      <c r="T53" s="434"/>
    </row>
    <row r="54" spans="1:20" ht="15.75" thickBot="1" x14ac:dyDescent="0.3">
      <c r="A54" s="199" t="s">
        <v>110</v>
      </c>
      <c r="B54" s="199"/>
      <c r="C54" s="181">
        <v>887.6</v>
      </c>
      <c r="D54" s="20">
        <v>150.44</v>
      </c>
      <c r="E54" s="20">
        <v>184.5</v>
      </c>
      <c r="F54" s="249">
        <f t="shared" si="3"/>
        <v>115.18335</v>
      </c>
      <c r="G54" s="249">
        <f t="shared" si="4"/>
        <v>69.316649999999996</v>
      </c>
      <c r="H54" s="588">
        <v>52.68</v>
      </c>
      <c r="I54" s="582">
        <f t="shared" si="0"/>
        <v>237.18</v>
      </c>
      <c r="J54" s="20">
        <v>0</v>
      </c>
      <c r="K54" s="20">
        <v>13.75</v>
      </c>
      <c r="L54" s="457">
        <f>C54+D54+I54+J54+K54</f>
        <v>1288.97</v>
      </c>
      <c r="M54" s="20">
        <v>71.13</v>
      </c>
      <c r="N54" s="433">
        <v>71.33</v>
      </c>
      <c r="O54" s="242">
        <v>611.80999999999995</v>
      </c>
      <c r="P54" s="461">
        <f t="shared" si="14"/>
        <v>754.27</v>
      </c>
      <c r="Q54" s="562">
        <f>L54+P54</f>
        <v>2043.24</v>
      </c>
      <c r="R54" s="17">
        <v>2100</v>
      </c>
      <c r="S54" s="199">
        <v>754972</v>
      </c>
      <c r="T54" s="246"/>
    </row>
    <row r="55" spans="1:20" ht="15.75" thickBot="1" x14ac:dyDescent="0.3">
      <c r="A55" s="243"/>
      <c r="B55" s="241"/>
      <c r="C55" s="253">
        <f>SUM(C52:C54)</f>
        <v>2662.8</v>
      </c>
      <c r="D55" s="241">
        <f>SUM(D52:D54)</f>
        <v>262.5</v>
      </c>
      <c r="E55" s="244">
        <f>SUM(E52:E54)</f>
        <v>334.52</v>
      </c>
      <c r="F55" s="268">
        <f t="shared" si="3"/>
        <v>208.840836</v>
      </c>
      <c r="G55" s="600">
        <f t="shared" si="4"/>
        <v>125.67916399999999</v>
      </c>
      <c r="H55" s="590">
        <f>SUM(H52:H54)</f>
        <v>153.48000000000002</v>
      </c>
      <c r="I55" s="253">
        <f t="shared" si="0"/>
        <v>488</v>
      </c>
      <c r="J55" s="241">
        <f t="shared" ref="J55:O55" si="17">SUM(J52:J54)</f>
        <v>539.70000000000005</v>
      </c>
      <c r="K55" s="241">
        <f t="shared" si="17"/>
        <v>41.02</v>
      </c>
      <c r="L55" s="458">
        <f t="shared" si="17"/>
        <v>3994.0199999999995</v>
      </c>
      <c r="M55" s="241">
        <f t="shared" si="17"/>
        <v>195.95999999999998</v>
      </c>
      <c r="N55" s="253">
        <f t="shared" si="17"/>
        <v>213.99</v>
      </c>
      <c r="O55" s="244">
        <f t="shared" si="17"/>
        <v>1835.4299999999998</v>
      </c>
      <c r="P55" s="460">
        <f t="shared" si="14"/>
        <v>2245.3799999999997</v>
      </c>
      <c r="Q55" s="563">
        <f>SUM(Q52:Q54)</f>
        <v>6239.4</v>
      </c>
      <c r="R55" s="604"/>
      <c r="S55" s="260"/>
      <c r="T55" s="245"/>
    </row>
    <row r="56" spans="1:20" x14ac:dyDescent="0.25">
      <c r="A56" s="17" t="s">
        <v>108</v>
      </c>
      <c r="B56" s="20">
        <v>14</v>
      </c>
      <c r="C56" s="433">
        <v>873.6</v>
      </c>
      <c r="D56" s="242">
        <v>73.38</v>
      </c>
      <c r="E56" s="242">
        <v>115.18</v>
      </c>
      <c r="F56" s="251">
        <f t="shared" si="3"/>
        <v>71.906874000000016</v>
      </c>
      <c r="G56" s="251">
        <f t="shared" si="4"/>
        <v>43.273125999999998</v>
      </c>
      <c r="H56" s="587">
        <v>71.45</v>
      </c>
      <c r="I56" s="582">
        <f t="shared" si="0"/>
        <v>186.63</v>
      </c>
      <c r="J56" s="242">
        <v>92.95</v>
      </c>
      <c r="K56" s="242">
        <v>15.46</v>
      </c>
      <c r="L56" s="457">
        <f>C56+D56+I56+J56+K56</f>
        <v>1242.0200000000002</v>
      </c>
      <c r="M56" s="242">
        <v>62.72</v>
      </c>
      <c r="N56" s="433">
        <v>70.2</v>
      </c>
      <c r="O56" s="242">
        <v>602.16</v>
      </c>
      <c r="P56" s="457">
        <f t="shared" si="14"/>
        <v>735.07999999999993</v>
      </c>
      <c r="Q56" s="561">
        <f>L56+P56</f>
        <v>1977.1000000000001</v>
      </c>
      <c r="R56" s="17">
        <v>0</v>
      </c>
      <c r="S56" s="20"/>
      <c r="T56" s="432">
        <v>14</v>
      </c>
    </row>
    <row r="57" spans="1:20" x14ac:dyDescent="0.25">
      <c r="A57" s="17" t="s">
        <v>109</v>
      </c>
      <c r="B57" s="17"/>
      <c r="C57" s="181">
        <v>873.6</v>
      </c>
      <c r="D57" s="248">
        <v>107.55</v>
      </c>
      <c r="E57" s="248">
        <v>169.45</v>
      </c>
      <c r="F57" s="48">
        <f t="shared" si="3"/>
        <v>105.78763499999999</v>
      </c>
      <c r="G57" s="48">
        <f t="shared" si="4"/>
        <v>63.662364999999994</v>
      </c>
      <c r="H57" s="585">
        <v>27.77</v>
      </c>
      <c r="I57" s="581">
        <f t="shared" si="0"/>
        <v>197.22</v>
      </c>
      <c r="J57" s="248">
        <v>167.41</v>
      </c>
      <c r="K57" s="248">
        <v>11.38</v>
      </c>
      <c r="L57" s="456">
        <f>C57+D57+I57+J57+K57</f>
        <v>1357.16</v>
      </c>
      <c r="M57" s="248">
        <v>62.11</v>
      </c>
      <c r="N57" s="433">
        <v>70.2</v>
      </c>
      <c r="O57" s="242">
        <v>602.16</v>
      </c>
      <c r="P57" s="456">
        <f t="shared" si="14"/>
        <v>734.47</v>
      </c>
      <c r="Q57" s="562">
        <f>L57+P57</f>
        <v>2091.63</v>
      </c>
      <c r="R57" s="17">
        <v>0</v>
      </c>
      <c r="S57" s="17"/>
      <c r="T57" s="434"/>
    </row>
    <row r="58" spans="1:20" ht="15.75" thickBot="1" x14ac:dyDescent="0.3">
      <c r="A58" s="199" t="s">
        <v>110</v>
      </c>
      <c r="B58" s="199"/>
      <c r="C58" s="181">
        <v>873.6</v>
      </c>
      <c r="D58" s="242">
        <v>63.28</v>
      </c>
      <c r="E58" s="242">
        <v>105.59</v>
      </c>
      <c r="F58" s="249">
        <f t="shared" si="3"/>
        <v>65.919837000000001</v>
      </c>
      <c r="G58" s="249">
        <f t="shared" si="4"/>
        <v>39.670163000000002</v>
      </c>
      <c r="H58" s="587">
        <v>51.85</v>
      </c>
      <c r="I58" s="582">
        <f t="shared" si="0"/>
        <v>157.44</v>
      </c>
      <c r="J58" s="242">
        <v>134.16</v>
      </c>
      <c r="K58" s="242">
        <v>13.53</v>
      </c>
      <c r="L58" s="457">
        <f>C58+D58+I58+J58+K58</f>
        <v>1242.01</v>
      </c>
      <c r="M58" s="242">
        <v>71.13</v>
      </c>
      <c r="N58" s="433">
        <v>70.2</v>
      </c>
      <c r="O58" s="242">
        <v>602.16</v>
      </c>
      <c r="P58" s="461">
        <f t="shared" si="14"/>
        <v>743.49</v>
      </c>
      <c r="Q58" s="562">
        <f>L58+P58</f>
        <v>1985.5</v>
      </c>
      <c r="R58" s="17">
        <v>0</v>
      </c>
      <c r="S58" s="199"/>
      <c r="T58" s="246"/>
    </row>
    <row r="59" spans="1:20" ht="15.75" thickBot="1" x14ac:dyDescent="0.3">
      <c r="A59" s="243"/>
      <c r="B59" s="241"/>
      <c r="C59" s="253">
        <f>SUM(C56:C58)</f>
        <v>2620.8000000000002</v>
      </c>
      <c r="D59" s="241">
        <f>SUM(D56:D58)</f>
        <v>244.21</v>
      </c>
      <c r="E59" s="244">
        <f>SUM(E56:E58)</f>
        <v>390.22</v>
      </c>
      <c r="F59" s="268">
        <f t="shared" si="3"/>
        <v>243.61434600000001</v>
      </c>
      <c r="G59" s="600">
        <f t="shared" si="4"/>
        <v>146.60565400000002</v>
      </c>
      <c r="H59" s="590">
        <f>SUM(H56:H58)</f>
        <v>151.07</v>
      </c>
      <c r="I59" s="253">
        <f t="shared" si="0"/>
        <v>541.29</v>
      </c>
      <c r="J59" s="241">
        <f t="shared" ref="J59:O59" si="18">SUM(J56:J58)</f>
        <v>394.52</v>
      </c>
      <c r="K59" s="241">
        <f t="shared" si="18"/>
        <v>40.370000000000005</v>
      </c>
      <c r="L59" s="458">
        <f t="shared" si="18"/>
        <v>3841.1900000000005</v>
      </c>
      <c r="M59" s="241">
        <f t="shared" si="18"/>
        <v>195.95999999999998</v>
      </c>
      <c r="N59" s="253">
        <f t="shared" si="18"/>
        <v>210.60000000000002</v>
      </c>
      <c r="O59" s="244">
        <f t="shared" si="18"/>
        <v>1806.48</v>
      </c>
      <c r="P59" s="460">
        <f t="shared" si="14"/>
        <v>2213.04</v>
      </c>
      <c r="Q59" s="563">
        <f>SUM(Q56:Q58)</f>
        <v>6054.2300000000005</v>
      </c>
      <c r="R59" s="605"/>
      <c r="S59" s="260"/>
      <c r="T59" s="245"/>
    </row>
    <row r="60" spans="1:20" x14ac:dyDescent="0.25">
      <c r="A60" s="17" t="s">
        <v>108</v>
      </c>
      <c r="B60" s="20">
        <v>15</v>
      </c>
      <c r="C60" s="433">
        <v>982.8</v>
      </c>
      <c r="D60" s="242">
        <v>60.15</v>
      </c>
      <c r="E60" s="242">
        <v>81.98</v>
      </c>
      <c r="F60" s="251">
        <f t="shared" si="3"/>
        <v>51.180114000000003</v>
      </c>
      <c r="G60" s="251">
        <f t="shared" si="4"/>
        <v>30.799886000000001</v>
      </c>
      <c r="H60" s="587">
        <v>80.38</v>
      </c>
      <c r="I60" s="582">
        <f t="shared" si="0"/>
        <v>162.36000000000001</v>
      </c>
      <c r="J60" s="242">
        <v>269.85000000000002</v>
      </c>
      <c r="K60" s="242">
        <v>17.399999999999999</v>
      </c>
      <c r="L60" s="457">
        <f>C60+D60+I60+J60+K60</f>
        <v>1492.56</v>
      </c>
      <c r="M60" s="242">
        <v>62.72</v>
      </c>
      <c r="N60" s="433">
        <v>78.98</v>
      </c>
      <c r="O60" s="242">
        <v>677.43</v>
      </c>
      <c r="P60" s="457">
        <f t="shared" si="14"/>
        <v>819.12999999999988</v>
      </c>
      <c r="Q60" s="561">
        <f>L60+P60</f>
        <v>2311.6899999999996</v>
      </c>
      <c r="R60" s="17">
        <v>2152.9299999999998</v>
      </c>
      <c r="S60" s="20">
        <v>271818</v>
      </c>
      <c r="T60" s="432">
        <v>15</v>
      </c>
    </row>
    <row r="61" spans="1:20" x14ac:dyDescent="0.25">
      <c r="A61" s="17" t="s">
        <v>109</v>
      </c>
      <c r="B61" s="17"/>
      <c r="C61" s="181">
        <v>982.8</v>
      </c>
      <c r="D61" s="20">
        <v>121.98</v>
      </c>
      <c r="E61" s="17">
        <v>171.75</v>
      </c>
      <c r="F61" s="48">
        <f t="shared" si="3"/>
        <v>107.22352500000001</v>
      </c>
      <c r="G61" s="48">
        <f t="shared" si="4"/>
        <v>64.526474999999991</v>
      </c>
      <c r="H61" s="155">
        <v>31.24</v>
      </c>
      <c r="I61" s="581">
        <f t="shared" si="0"/>
        <v>202.99</v>
      </c>
      <c r="J61" s="242">
        <v>269.85000000000002</v>
      </c>
      <c r="K61" s="17">
        <v>12.8</v>
      </c>
      <c r="L61" s="456">
        <f>K61+J61+I61+D61+C61</f>
        <v>1590.42</v>
      </c>
      <c r="M61" s="17">
        <v>62.11</v>
      </c>
      <c r="N61" s="433">
        <v>78.98</v>
      </c>
      <c r="O61" s="242">
        <v>677.43</v>
      </c>
      <c r="P61" s="456">
        <f t="shared" si="14"/>
        <v>818.52</v>
      </c>
      <c r="Q61" s="562">
        <f>L61+P61</f>
        <v>2408.94</v>
      </c>
      <c r="R61" s="17">
        <v>2200</v>
      </c>
      <c r="S61" s="17">
        <v>61567</v>
      </c>
      <c r="T61" s="434"/>
    </row>
    <row r="62" spans="1:20" ht="15.75" thickBot="1" x14ac:dyDescent="0.3">
      <c r="A62" s="199" t="s">
        <v>110</v>
      </c>
      <c r="B62" s="199"/>
      <c r="C62" s="181">
        <v>982.8</v>
      </c>
      <c r="D62" s="20">
        <v>118.62</v>
      </c>
      <c r="E62" s="20">
        <v>115.18</v>
      </c>
      <c r="F62" s="249">
        <f t="shared" si="3"/>
        <v>71.906874000000016</v>
      </c>
      <c r="G62" s="249">
        <f t="shared" si="4"/>
        <v>43.273125999999998</v>
      </c>
      <c r="H62" s="592">
        <v>58.83</v>
      </c>
      <c r="I62" s="582">
        <f t="shared" si="0"/>
        <v>174.01</v>
      </c>
      <c r="J62" s="20">
        <v>0</v>
      </c>
      <c r="K62" s="20">
        <v>15.22</v>
      </c>
      <c r="L62" s="457">
        <f>K62+J62+I62+D62+C62</f>
        <v>1290.6500000000001</v>
      </c>
      <c r="M62" s="20">
        <v>71.13</v>
      </c>
      <c r="N62" s="464">
        <v>78.98</v>
      </c>
      <c r="O62" s="242">
        <v>677.43</v>
      </c>
      <c r="P62" s="461">
        <f t="shared" si="14"/>
        <v>827.54</v>
      </c>
      <c r="Q62" s="562">
        <f>L62+P62</f>
        <v>2118.19</v>
      </c>
      <c r="R62" s="17">
        <v>2200</v>
      </c>
      <c r="S62" s="199">
        <v>240697</v>
      </c>
      <c r="T62" s="246"/>
    </row>
    <row r="63" spans="1:20" ht="15.75" thickBot="1" x14ac:dyDescent="0.3">
      <c r="A63" s="243"/>
      <c r="B63" s="241"/>
      <c r="C63" s="253">
        <f>SUM(C60:C62)</f>
        <v>2948.3999999999996</v>
      </c>
      <c r="D63" s="241">
        <f>SUM(D60:D62)</f>
        <v>300.75</v>
      </c>
      <c r="E63" s="244">
        <f>SUM(E60:E62)</f>
        <v>368.91</v>
      </c>
      <c r="F63" s="268">
        <f t="shared" si="3"/>
        <v>230.31051300000001</v>
      </c>
      <c r="G63" s="250">
        <f t="shared" si="4"/>
        <v>138.59948700000001</v>
      </c>
      <c r="H63" s="594">
        <f>SUM(H60:H62)</f>
        <v>170.45</v>
      </c>
      <c r="I63" s="257">
        <f t="shared" si="0"/>
        <v>539.36</v>
      </c>
      <c r="J63" s="241">
        <f t="shared" ref="J63:O63" si="19">SUM(J60:J62)</f>
        <v>539.70000000000005</v>
      </c>
      <c r="K63" s="241">
        <f t="shared" si="19"/>
        <v>45.42</v>
      </c>
      <c r="L63" s="458">
        <f t="shared" si="19"/>
        <v>4373.63</v>
      </c>
      <c r="M63" s="244">
        <f t="shared" si="19"/>
        <v>195.95999999999998</v>
      </c>
      <c r="N63" s="255">
        <f t="shared" si="19"/>
        <v>236.94</v>
      </c>
      <c r="O63" s="267">
        <f t="shared" si="19"/>
        <v>2032.29</v>
      </c>
      <c r="P63" s="460">
        <f t="shared" si="14"/>
        <v>2465.19</v>
      </c>
      <c r="Q63" s="563">
        <f>SUM(Q60:Q62)</f>
        <v>6838.82</v>
      </c>
      <c r="R63" s="604"/>
      <c r="S63" s="260"/>
      <c r="T63" s="245"/>
    </row>
    <row r="64" spans="1:20" x14ac:dyDescent="0.25">
      <c r="A64" s="17" t="s">
        <v>108</v>
      </c>
      <c r="B64" s="20">
        <v>16</v>
      </c>
      <c r="C64" s="433">
        <v>1324.4</v>
      </c>
      <c r="D64" s="242">
        <v>258.70999999999998</v>
      </c>
      <c r="E64" s="242">
        <v>359.97</v>
      </c>
      <c r="F64" s="251">
        <f t="shared" si="3"/>
        <v>224.72927100000001</v>
      </c>
      <c r="G64" s="251">
        <f t="shared" si="4"/>
        <v>135.24072900000002</v>
      </c>
      <c r="H64" s="587">
        <v>108.32</v>
      </c>
      <c r="I64" s="582">
        <f t="shared" si="0"/>
        <v>468.29</v>
      </c>
      <c r="J64" s="242">
        <v>809.55</v>
      </c>
      <c r="K64" s="242">
        <v>23.44</v>
      </c>
      <c r="L64" s="457">
        <f>C64+D64+I64+J64+K64</f>
        <v>2884.39</v>
      </c>
      <c r="M64" s="242">
        <v>188.16</v>
      </c>
      <c r="N64" s="433">
        <v>106.43</v>
      </c>
      <c r="O64" s="242">
        <v>912.89</v>
      </c>
      <c r="P64" s="457">
        <f t="shared" si="14"/>
        <v>1207.48</v>
      </c>
      <c r="Q64" s="565">
        <f>L64+P64</f>
        <v>4091.87</v>
      </c>
      <c r="R64" s="17">
        <v>0</v>
      </c>
      <c r="S64" s="20"/>
      <c r="T64" s="432">
        <v>16</v>
      </c>
    </row>
    <row r="65" spans="1:20" x14ac:dyDescent="0.25">
      <c r="A65" s="17" t="s">
        <v>109</v>
      </c>
      <c r="B65" s="17"/>
      <c r="C65" s="181">
        <v>1324.4</v>
      </c>
      <c r="D65" s="17">
        <v>578.16</v>
      </c>
      <c r="E65" s="17">
        <v>718.64</v>
      </c>
      <c r="F65" s="48">
        <f t="shared" si="3"/>
        <v>448.646952</v>
      </c>
      <c r="G65" s="48">
        <f t="shared" si="4"/>
        <v>269.99304799999999</v>
      </c>
      <c r="H65" s="155">
        <v>42.1</v>
      </c>
      <c r="I65" s="581">
        <f t="shared" si="0"/>
        <v>760.74</v>
      </c>
      <c r="J65" s="242">
        <v>809.55</v>
      </c>
      <c r="K65" s="17">
        <v>17.25</v>
      </c>
      <c r="L65" s="456">
        <f>C65+D65+I65+J65+K65</f>
        <v>3490.1000000000004</v>
      </c>
      <c r="M65" s="17">
        <v>186.33</v>
      </c>
      <c r="N65" s="433">
        <v>106.43</v>
      </c>
      <c r="O65" s="242">
        <v>912.89</v>
      </c>
      <c r="P65" s="456">
        <f t="shared" si="14"/>
        <v>1205.6500000000001</v>
      </c>
      <c r="Q65" s="562">
        <f>L65+P65</f>
        <v>4695.75</v>
      </c>
      <c r="R65" s="17">
        <v>16763</v>
      </c>
      <c r="S65" s="17">
        <v>109773</v>
      </c>
      <c r="T65" s="434"/>
    </row>
    <row r="66" spans="1:20" ht="15.75" thickBot="1" x14ac:dyDescent="0.3">
      <c r="A66" s="199" t="s">
        <v>110</v>
      </c>
      <c r="B66" s="199"/>
      <c r="C66" s="181">
        <v>1324.4</v>
      </c>
      <c r="D66" s="20">
        <v>634.46</v>
      </c>
      <c r="E66" s="20">
        <v>790.86</v>
      </c>
      <c r="F66" s="249">
        <f t="shared" si="3"/>
        <v>493.73389800000001</v>
      </c>
      <c r="G66" s="249">
        <f t="shared" si="4"/>
        <v>297.126102</v>
      </c>
      <c r="H66" s="588">
        <v>78.599999999999994</v>
      </c>
      <c r="I66" s="582">
        <f t="shared" si="0"/>
        <v>869.46</v>
      </c>
      <c r="J66" s="20">
        <v>0</v>
      </c>
      <c r="K66" s="20">
        <v>20.51</v>
      </c>
      <c r="L66" s="457">
        <f>C66+D66+I66+J66+K66</f>
        <v>2848.8300000000004</v>
      </c>
      <c r="M66" s="20">
        <v>213.39</v>
      </c>
      <c r="N66" s="433">
        <v>106.43</v>
      </c>
      <c r="O66" s="242">
        <v>912.89</v>
      </c>
      <c r="P66" s="456">
        <f t="shared" si="14"/>
        <v>1232.71</v>
      </c>
      <c r="Q66" s="562">
        <f>L66+P66</f>
        <v>4081.5400000000004</v>
      </c>
      <c r="R66" s="17">
        <v>4695.76</v>
      </c>
      <c r="S66" s="199">
        <v>551888</v>
      </c>
      <c r="T66" s="246"/>
    </row>
    <row r="67" spans="1:20" ht="15.75" thickBot="1" x14ac:dyDescent="0.3">
      <c r="A67" s="243"/>
      <c r="B67" s="241"/>
      <c r="C67" s="253">
        <f>SUM(C64:C66)</f>
        <v>3973.2000000000003</v>
      </c>
      <c r="D67" s="241">
        <f>SUM(D64:D66)</f>
        <v>1471.33</v>
      </c>
      <c r="E67" s="244">
        <f>SUM(E64:E66)</f>
        <v>1869.4700000000003</v>
      </c>
      <c r="F67" s="268">
        <f t="shared" si="3"/>
        <v>1167.1101210000002</v>
      </c>
      <c r="G67" s="600">
        <f t="shared" si="4"/>
        <v>702.35987900000009</v>
      </c>
      <c r="H67" s="590">
        <f>SUM(H64:H66)</f>
        <v>229.01999999999998</v>
      </c>
      <c r="I67" s="253">
        <f t="shared" si="0"/>
        <v>2098.4900000000002</v>
      </c>
      <c r="J67" s="241">
        <f t="shared" ref="J67:O67" si="20">SUM(J64:J66)</f>
        <v>1619.1</v>
      </c>
      <c r="K67" s="241">
        <f t="shared" si="20"/>
        <v>61.2</v>
      </c>
      <c r="L67" s="458">
        <f t="shared" si="20"/>
        <v>9223.32</v>
      </c>
      <c r="M67" s="241">
        <f t="shared" si="20"/>
        <v>587.88</v>
      </c>
      <c r="N67" s="253">
        <f t="shared" si="20"/>
        <v>319.29000000000002</v>
      </c>
      <c r="O67" s="244">
        <f t="shared" si="20"/>
        <v>2738.67</v>
      </c>
      <c r="P67" s="460">
        <f t="shared" si="14"/>
        <v>3645.84</v>
      </c>
      <c r="Q67" s="563">
        <f>SUM(Q64:Q66)</f>
        <v>12869.16</v>
      </c>
      <c r="R67" s="603"/>
      <c r="S67" s="260"/>
      <c r="T67" s="245"/>
    </row>
    <row r="68" spans="1:20" x14ac:dyDescent="0.25">
      <c r="A68" s="17" t="s">
        <v>108</v>
      </c>
      <c r="B68" s="20">
        <v>17</v>
      </c>
      <c r="C68" s="433">
        <v>887.6</v>
      </c>
      <c r="D68" s="242">
        <v>196.09</v>
      </c>
      <c r="E68" s="242">
        <v>333.66</v>
      </c>
      <c r="F68" s="251">
        <f t="shared" si="3"/>
        <v>208.30393800000002</v>
      </c>
      <c r="G68" s="251">
        <f t="shared" si="4"/>
        <v>125.35606200000001</v>
      </c>
      <c r="H68" s="587">
        <v>72.59</v>
      </c>
      <c r="I68" s="582">
        <f t="shared" ref="I68:I131" si="21">SUM(F68:H68)</f>
        <v>406.25</v>
      </c>
      <c r="J68" s="242">
        <v>269.85000000000002</v>
      </c>
      <c r="K68" s="242">
        <v>15.71</v>
      </c>
      <c r="L68" s="457">
        <f>C68+D68+I68+J68+K68</f>
        <v>1775.5</v>
      </c>
      <c r="M68" s="242">
        <v>62.72</v>
      </c>
      <c r="N68" s="433">
        <v>71.33</v>
      </c>
      <c r="O68" s="242">
        <v>611.80999999999995</v>
      </c>
      <c r="P68" s="457">
        <f t="shared" si="14"/>
        <v>745.8599999999999</v>
      </c>
      <c r="Q68" s="561">
        <f>L68+P68</f>
        <v>2521.3599999999997</v>
      </c>
      <c r="R68" s="17">
        <v>0</v>
      </c>
      <c r="S68" s="20"/>
      <c r="T68" s="432">
        <v>17</v>
      </c>
    </row>
    <row r="69" spans="1:20" x14ac:dyDescent="0.25">
      <c r="A69" s="17" t="s">
        <v>109</v>
      </c>
      <c r="B69" s="17"/>
      <c r="C69" s="181">
        <v>887.6</v>
      </c>
      <c r="D69" s="17">
        <v>196.09</v>
      </c>
      <c r="E69" s="17">
        <v>333.66</v>
      </c>
      <c r="F69" s="48">
        <f t="shared" si="3"/>
        <v>208.30393800000002</v>
      </c>
      <c r="G69" s="48">
        <f t="shared" si="4"/>
        <v>125.35606200000001</v>
      </c>
      <c r="H69" s="155">
        <v>28.21</v>
      </c>
      <c r="I69" s="581">
        <f t="shared" si="21"/>
        <v>361.87</v>
      </c>
      <c r="J69" s="242">
        <v>269.85000000000002</v>
      </c>
      <c r="K69" s="17">
        <v>11.56</v>
      </c>
      <c r="L69" s="456">
        <f>C69+D69+I69+J69+K69</f>
        <v>1726.9699999999998</v>
      </c>
      <c r="M69" s="17">
        <v>62.11</v>
      </c>
      <c r="N69" s="433">
        <v>71.33</v>
      </c>
      <c r="O69" s="242">
        <v>611.80999999999995</v>
      </c>
      <c r="P69" s="456">
        <f t="shared" si="14"/>
        <v>745.25</v>
      </c>
      <c r="Q69" s="562">
        <f>L69+P69</f>
        <v>2472.2199999999998</v>
      </c>
      <c r="R69" s="17">
        <v>0</v>
      </c>
      <c r="S69" s="17"/>
      <c r="T69" s="434"/>
    </row>
    <row r="70" spans="1:20" ht="15.75" thickBot="1" x14ac:dyDescent="0.3">
      <c r="A70" s="199" t="s">
        <v>110</v>
      </c>
      <c r="B70" s="199"/>
      <c r="C70" s="181">
        <v>887.6</v>
      </c>
      <c r="D70" s="20">
        <v>196.09</v>
      </c>
      <c r="E70" s="20">
        <v>333.66</v>
      </c>
      <c r="F70" s="249">
        <f t="shared" si="3"/>
        <v>208.30393800000002</v>
      </c>
      <c r="G70" s="249">
        <f t="shared" si="4"/>
        <v>125.35606200000001</v>
      </c>
      <c r="H70" s="588">
        <v>52.68</v>
      </c>
      <c r="I70" s="582">
        <f t="shared" si="21"/>
        <v>386.34000000000003</v>
      </c>
      <c r="J70" s="20">
        <v>0</v>
      </c>
      <c r="K70" s="20">
        <v>13.75</v>
      </c>
      <c r="L70" s="457">
        <f>C70+D70+I70+J70+K70</f>
        <v>1483.7800000000002</v>
      </c>
      <c r="M70" s="20">
        <v>71.13</v>
      </c>
      <c r="N70" s="433">
        <v>71.33</v>
      </c>
      <c r="O70" s="242">
        <v>611.80999999999995</v>
      </c>
      <c r="P70" s="461">
        <f t="shared" si="14"/>
        <v>754.27</v>
      </c>
      <c r="Q70" s="566">
        <f>L70+P70</f>
        <v>2238.0500000000002</v>
      </c>
      <c r="R70" s="17">
        <v>0</v>
      </c>
      <c r="S70" s="199"/>
      <c r="T70" s="246"/>
    </row>
    <row r="71" spans="1:20" ht="15.75" thickBot="1" x14ac:dyDescent="0.3">
      <c r="A71" s="243"/>
      <c r="B71" s="241"/>
      <c r="C71" s="253">
        <f>SUM(C68:C70)</f>
        <v>2662.8</v>
      </c>
      <c r="D71" s="241">
        <f>SUM(D68:D70)</f>
        <v>588.27</v>
      </c>
      <c r="E71" s="244">
        <f>SUM(E68:E70)</f>
        <v>1000.98</v>
      </c>
      <c r="F71" s="268">
        <f t="shared" si="3"/>
        <v>624.91181400000005</v>
      </c>
      <c r="G71" s="600">
        <f t="shared" si="4"/>
        <v>376.06818599999997</v>
      </c>
      <c r="H71" s="590">
        <f>SUM(H68:H70)</f>
        <v>153.48000000000002</v>
      </c>
      <c r="I71" s="253">
        <f t="shared" si="21"/>
        <v>1154.46</v>
      </c>
      <c r="J71" s="241">
        <f t="shared" ref="J71:O71" si="22">SUM(J68:J70)</f>
        <v>539.70000000000005</v>
      </c>
      <c r="K71" s="241">
        <f t="shared" si="22"/>
        <v>41.02</v>
      </c>
      <c r="L71" s="458">
        <f t="shared" si="22"/>
        <v>4986.25</v>
      </c>
      <c r="M71" s="241">
        <f t="shared" si="22"/>
        <v>195.95999999999998</v>
      </c>
      <c r="N71" s="253">
        <f t="shared" si="22"/>
        <v>213.99</v>
      </c>
      <c r="O71" s="244">
        <f t="shared" si="22"/>
        <v>1835.4299999999998</v>
      </c>
      <c r="P71" s="460">
        <f t="shared" si="14"/>
        <v>2245.3799999999997</v>
      </c>
      <c r="Q71" s="567">
        <f>SUM(Q68:Q70)</f>
        <v>7231.63</v>
      </c>
      <c r="R71" s="603"/>
      <c r="S71" s="260"/>
      <c r="T71" s="245"/>
    </row>
    <row r="72" spans="1:20" x14ac:dyDescent="0.25">
      <c r="A72" s="17" t="s">
        <v>108</v>
      </c>
      <c r="B72" s="20">
        <v>18</v>
      </c>
      <c r="C72" s="433">
        <v>876.4</v>
      </c>
      <c r="D72" s="242">
        <v>74.59</v>
      </c>
      <c r="E72" s="242">
        <v>204.54</v>
      </c>
      <c r="F72" s="251">
        <f t="shared" ref="F72:F135" si="23">E72-G72</f>
        <v>127.694322</v>
      </c>
      <c r="G72" s="251">
        <f t="shared" ref="G72:G135" si="24">E72*37.57%</f>
        <v>76.845677999999992</v>
      </c>
      <c r="H72" s="587">
        <v>71.680000000000007</v>
      </c>
      <c r="I72" s="582">
        <f t="shared" si="21"/>
        <v>276.22000000000003</v>
      </c>
      <c r="J72" s="242">
        <v>29.89</v>
      </c>
      <c r="K72" s="242">
        <v>15.51</v>
      </c>
      <c r="L72" s="457">
        <f>C72+D72+I72+J72+K72</f>
        <v>1272.6100000000001</v>
      </c>
      <c r="M72" s="242">
        <v>62.72</v>
      </c>
      <c r="N72" s="433">
        <v>70.430000000000007</v>
      </c>
      <c r="O72" s="242">
        <v>604.09</v>
      </c>
      <c r="P72" s="457">
        <f t="shared" ref="P72:P103" si="25">SUM(M72:O72)</f>
        <v>737.24</v>
      </c>
      <c r="Q72" s="568">
        <f>L72+P72</f>
        <v>2009.8500000000001</v>
      </c>
      <c r="R72" s="17">
        <v>0</v>
      </c>
      <c r="S72" s="20"/>
      <c r="T72" s="432">
        <v>18</v>
      </c>
    </row>
    <row r="73" spans="1:20" x14ac:dyDescent="0.25">
      <c r="A73" s="17" t="s">
        <v>109</v>
      </c>
      <c r="B73" s="17"/>
      <c r="C73" s="181">
        <v>876.4</v>
      </c>
      <c r="D73" s="248">
        <v>27.67</v>
      </c>
      <c r="E73" s="248">
        <v>49.6</v>
      </c>
      <c r="F73" s="48">
        <f t="shared" si="23"/>
        <v>30.965280000000003</v>
      </c>
      <c r="G73" s="48">
        <f t="shared" si="24"/>
        <v>18.634719999999998</v>
      </c>
      <c r="H73" s="585">
        <v>27.86</v>
      </c>
      <c r="I73" s="581">
        <f t="shared" si="21"/>
        <v>77.460000000000008</v>
      </c>
      <c r="J73" s="248">
        <v>0</v>
      </c>
      <c r="K73" s="248">
        <v>7.99</v>
      </c>
      <c r="L73" s="456">
        <f>C73+D73+I73+J73+K73</f>
        <v>989.52</v>
      </c>
      <c r="M73" s="248">
        <v>62.11</v>
      </c>
      <c r="N73" s="433">
        <v>70.430000000000007</v>
      </c>
      <c r="O73" s="242">
        <v>604.09</v>
      </c>
      <c r="P73" s="456">
        <f t="shared" si="25"/>
        <v>736.63000000000011</v>
      </c>
      <c r="Q73" s="562">
        <f>L73+P73</f>
        <v>1726.15</v>
      </c>
      <c r="R73" s="17">
        <v>3000</v>
      </c>
      <c r="S73" s="17">
        <v>408779</v>
      </c>
      <c r="T73" s="434"/>
    </row>
    <row r="74" spans="1:20" ht="15.75" thickBot="1" x14ac:dyDescent="0.3">
      <c r="A74" s="199" t="s">
        <v>110</v>
      </c>
      <c r="B74" s="199"/>
      <c r="C74" s="181">
        <v>876.4</v>
      </c>
      <c r="D74" s="242">
        <v>120.3</v>
      </c>
      <c r="E74" s="242">
        <v>307.43</v>
      </c>
      <c r="F74" s="249">
        <f t="shared" si="23"/>
        <v>191.928549</v>
      </c>
      <c r="G74" s="249">
        <f t="shared" si="24"/>
        <v>115.501451</v>
      </c>
      <c r="H74" s="596">
        <v>52.01</v>
      </c>
      <c r="I74" s="582">
        <f t="shared" si="21"/>
        <v>359.44</v>
      </c>
      <c r="J74" s="242">
        <v>76.099999999999994</v>
      </c>
      <c r="K74" s="242">
        <v>13.57</v>
      </c>
      <c r="L74" s="457">
        <f>K74+J74+I74+D74+C74</f>
        <v>1445.81</v>
      </c>
      <c r="M74" s="242">
        <v>71.13</v>
      </c>
      <c r="N74" s="433">
        <v>70.430000000000007</v>
      </c>
      <c r="O74" s="242">
        <v>604.09</v>
      </c>
      <c r="P74" s="461">
        <f t="shared" si="25"/>
        <v>745.65000000000009</v>
      </c>
      <c r="Q74" s="566">
        <f>L74+P74</f>
        <v>2191.46</v>
      </c>
      <c r="R74" s="17">
        <v>2000</v>
      </c>
      <c r="S74" s="199">
        <v>114829</v>
      </c>
      <c r="T74" s="246"/>
    </row>
    <row r="75" spans="1:20" ht="15.75" thickBot="1" x14ac:dyDescent="0.3">
      <c r="A75" s="243"/>
      <c r="B75" s="241"/>
      <c r="C75" s="253">
        <f>SUM(C72:C74)</f>
        <v>2629.2</v>
      </c>
      <c r="D75" s="241">
        <f>SUM(D72:D74)</f>
        <v>222.56</v>
      </c>
      <c r="E75" s="244">
        <f>SUM(E72:E74)</f>
        <v>561.56999999999994</v>
      </c>
      <c r="F75" s="268">
        <f t="shared" si="23"/>
        <v>350.58815099999998</v>
      </c>
      <c r="G75" s="250">
        <f t="shared" si="24"/>
        <v>210.98184899999995</v>
      </c>
      <c r="H75" s="594">
        <f>SUM(H72:H74)</f>
        <v>151.55000000000001</v>
      </c>
      <c r="I75" s="257">
        <f t="shared" si="21"/>
        <v>713.11999999999989</v>
      </c>
      <c r="J75" s="241">
        <f t="shared" ref="J75:O75" si="26">SUM(J72:J74)</f>
        <v>105.99</v>
      </c>
      <c r="K75" s="241">
        <f t="shared" si="26"/>
        <v>37.07</v>
      </c>
      <c r="L75" s="458">
        <f t="shared" si="26"/>
        <v>3707.94</v>
      </c>
      <c r="M75" s="241">
        <f t="shared" si="26"/>
        <v>195.95999999999998</v>
      </c>
      <c r="N75" s="253">
        <f t="shared" si="26"/>
        <v>211.29000000000002</v>
      </c>
      <c r="O75" s="244">
        <f t="shared" si="26"/>
        <v>1812.27</v>
      </c>
      <c r="P75" s="460">
        <f t="shared" si="25"/>
        <v>2219.52</v>
      </c>
      <c r="Q75" s="567">
        <f>SUM(Q72:Q74)</f>
        <v>5927.46</v>
      </c>
      <c r="R75" s="603"/>
      <c r="S75" s="260"/>
      <c r="T75" s="245"/>
    </row>
    <row r="76" spans="1:20" x14ac:dyDescent="0.25">
      <c r="A76" s="17" t="s">
        <v>108</v>
      </c>
      <c r="B76" s="20">
        <v>19</v>
      </c>
      <c r="C76" s="433">
        <v>994</v>
      </c>
      <c r="D76" s="242">
        <v>227.37</v>
      </c>
      <c r="E76" s="242">
        <v>276.68</v>
      </c>
      <c r="F76" s="251">
        <f t="shared" si="23"/>
        <v>172.73132400000003</v>
      </c>
      <c r="G76" s="251">
        <f t="shared" si="24"/>
        <v>103.94867599999999</v>
      </c>
      <c r="H76" s="587">
        <v>81.3</v>
      </c>
      <c r="I76" s="582">
        <f t="shared" si="21"/>
        <v>357.98</v>
      </c>
      <c r="J76" s="242">
        <v>269.85000000000002</v>
      </c>
      <c r="K76" s="242">
        <v>12.31</v>
      </c>
      <c r="L76" s="457">
        <f>C76+D76+I76+J76+K76</f>
        <v>1861.5099999999998</v>
      </c>
      <c r="M76" s="242">
        <v>62.72</v>
      </c>
      <c r="N76" s="433">
        <v>79.88</v>
      </c>
      <c r="O76" s="242">
        <v>685.15</v>
      </c>
      <c r="P76" s="457">
        <f t="shared" si="25"/>
        <v>827.75</v>
      </c>
      <c r="Q76" s="568">
        <f>L76+P76</f>
        <v>2689.2599999999998</v>
      </c>
      <c r="R76" s="17">
        <v>2800</v>
      </c>
      <c r="S76" s="20">
        <v>586809</v>
      </c>
      <c r="T76" s="432">
        <v>19</v>
      </c>
    </row>
    <row r="77" spans="1:20" x14ac:dyDescent="0.25">
      <c r="A77" s="17" t="s">
        <v>109</v>
      </c>
      <c r="B77" s="17"/>
      <c r="C77" s="181">
        <v>994</v>
      </c>
      <c r="D77" s="17">
        <v>264.66000000000003</v>
      </c>
      <c r="E77" s="17">
        <v>311.52</v>
      </c>
      <c r="F77" s="48">
        <f t="shared" si="23"/>
        <v>194.48193599999999</v>
      </c>
      <c r="G77" s="48">
        <f t="shared" si="24"/>
        <v>117.03806399999999</v>
      </c>
      <c r="H77" s="155">
        <v>31.6</v>
      </c>
      <c r="I77" s="581">
        <f t="shared" si="21"/>
        <v>343.12</v>
      </c>
      <c r="J77" s="242">
        <v>269.85000000000002</v>
      </c>
      <c r="K77" s="17">
        <v>9.06</v>
      </c>
      <c r="L77" s="456">
        <f>C77+D77+I77+J77+K77</f>
        <v>1880.69</v>
      </c>
      <c r="M77" s="17">
        <v>62.11</v>
      </c>
      <c r="N77" s="433">
        <v>79.88</v>
      </c>
      <c r="O77" s="242">
        <v>685.15</v>
      </c>
      <c r="P77" s="456">
        <f t="shared" si="25"/>
        <v>827.14</v>
      </c>
      <c r="Q77" s="562">
        <f>L77+P77</f>
        <v>2707.83</v>
      </c>
      <c r="R77" s="17">
        <v>2800</v>
      </c>
      <c r="S77" s="17">
        <v>988026</v>
      </c>
      <c r="T77" s="434"/>
    </row>
    <row r="78" spans="1:20" ht="15.75" thickBot="1" x14ac:dyDescent="0.3">
      <c r="A78" s="199" t="s">
        <v>110</v>
      </c>
      <c r="B78" s="199"/>
      <c r="C78" s="181">
        <v>994</v>
      </c>
      <c r="D78" s="20">
        <v>258.64999999999998</v>
      </c>
      <c r="E78" s="20">
        <v>291.02999999999997</v>
      </c>
      <c r="F78" s="249">
        <f t="shared" si="23"/>
        <v>181.69002899999998</v>
      </c>
      <c r="G78" s="249">
        <f t="shared" si="24"/>
        <v>109.33997099999998</v>
      </c>
      <c r="H78" s="588">
        <v>58.99</v>
      </c>
      <c r="I78" s="582">
        <f t="shared" si="21"/>
        <v>350.02</v>
      </c>
      <c r="J78" s="20">
        <v>0</v>
      </c>
      <c r="K78" s="20">
        <v>10.77</v>
      </c>
      <c r="L78" s="457">
        <f>C78+D78+I78+J78+K78</f>
        <v>1613.44</v>
      </c>
      <c r="M78" s="20">
        <v>71.13</v>
      </c>
      <c r="N78" s="433">
        <v>79.88</v>
      </c>
      <c r="O78" s="242">
        <v>685.15</v>
      </c>
      <c r="P78" s="461">
        <f t="shared" si="25"/>
        <v>836.16</v>
      </c>
      <c r="Q78" s="566">
        <f>L78+P78</f>
        <v>2449.6</v>
      </c>
      <c r="R78" s="17">
        <v>2900</v>
      </c>
      <c r="S78" s="199">
        <v>1351</v>
      </c>
      <c r="T78" s="246"/>
    </row>
    <row r="79" spans="1:20" ht="15.75" thickBot="1" x14ac:dyDescent="0.3">
      <c r="A79" s="243"/>
      <c r="B79" s="241"/>
      <c r="C79" s="253">
        <f>SUM(C76:C78)</f>
        <v>2982</v>
      </c>
      <c r="D79" s="241">
        <f>SUM(D76:D78)</f>
        <v>750.68000000000006</v>
      </c>
      <c r="E79" s="244">
        <f>SUM(E76:E78)</f>
        <v>879.23</v>
      </c>
      <c r="F79" s="268">
        <f t="shared" si="23"/>
        <v>548.90328900000009</v>
      </c>
      <c r="G79" s="600">
        <f t="shared" si="24"/>
        <v>330.32671099999999</v>
      </c>
      <c r="H79" s="590">
        <f>SUM(H76:H78)</f>
        <v>171.89000000000001</v>
      </c>
      <c r="I79" s="253">
        <f t="shared" si="21"/>
        <v>1051.1200000000001</v>
      </c>
      <c r="J79" s="241">
        <f t="shared" ref="J79:O79" si="27">SUM(J76:J78)</f>
        <v>539.70000000000005</v>
      </c>
      <c r="K79" s="241">
        <f t="shared" si="27"/>
        <v>32.14</v>
      </c>
      <c r="L79" s="458">
        <f t="shared" si="27"/>
        <v>5355.6399999999994</v>
      </c>
      <c r="M79" s="241">
        <f t="shared" si="27"/>
        <v>195.95999999999998</v>
      </c>
      <c r="N79" s="253">
        <f t="shared" si="27"/>
        <v>239.64</v>
      </c>
      <c r="O79" s="244">
        <f t="shared" si="27"/>
        <v>2055.4499999999998</v>
      </c>
      <c r="P79" s="460">
        <f t="shared" si="25"/>
        <v>2491.0499999999997</v>
      </c>
      <c r="Q79" s="567">
        <f>SUM(Q76:Q78)</f>
        <v>7846.6900000000005</v>
      </c>
      <c r="R79" s="603"/>
      <c r="S79" s="260"/>
      <c r="T79" s="245"/>
    </row>
    <row r="80" spans="1:20" x14ac:dyDescent="0.25">
      <c r="A80" s="17" t="s">
        <v>108</v>
      </c>
      <c r="B80" s="20">
        <v>20</v>
      </c>
      <c r="C80" s="433">
        <v>1324.4</v>
      </c>
      <c r="D80" s="242">
        <v>0</v>
      </c>
      <c r="E80" s="242">
        <v>56.98</v>
      </c>
      <c r="F80" s="251">
        <f t="shared" si="23"/>
        <v>35.572614000000002</v>
      </c>
      <c r="G80" s="251">
        <f t="shared" si="24"/>
        <v>21.407385999999999</v>
      </c>
      <c r="H80" s="587">
        <v>108.32</v>
      </c>
      <c r="I80" s="582">
        <f t="shared" si="21"/>
        <v>165.3</v>
      </c>
      <c r="J80" s="612">
        <v>0</v>
      </c>
      <c r="K80" s="242">
        <v>16.399999999999999</v>
      </c>
      <c r="L80" s="457">
        <f>C80+D80+I80+J80+K80</f>
        <v>1506.1000000000001</v>
      </c>
      <c r="M80" s="242">
        <v>62.72</v>
      </c>
      <c r="N80" s="433">
        <v>106.43</v>
      </c>
      <c r="O80" s="242">
        <v>912.89</v>
      </c>
      <c r="P80" s="457">
        <f t="shared" si="25"/>
        <v>1082.04</v>
      </c>
      <c r="Q80" s="568">
        <f>L80+P80</f>
        <v>2588.1400000000003</v>
      </c>
      <c r="R80" s="17">
        <v>7000</v>
      </c>
      <c r="S80" s="20">
        <v>39020</v>
      </c>
      <c r="T80" s="432">
        <v>20</v>
      </c>
    </row>
    <row r="81" spans="1:20" x14ac:dyDescent="0.25">
      <c r="A81" s="17" t="s">
        <v>109</v>
      </c>
      <c r="B81" s="17"/>
      <c r="C81" s="181">
        <v>1324.4</v>
      </c>
      <c r="D81" s="17">
        <v>21.23</v>
      </c>
      <c r="E81" s="17">
        <v>110.8</v>
      </c>
      <c r="F81" s="48">
        <f t="shared" si="23"/>
        <v>69.172439999999995</v>
      </c>
      <c r="G81" s="48">
        <f t="shared" si="24"/>
        <v>41.627559999999995</v>
      </c>
      <c r="H81" s="155">
        <v>42.1</v>
      </c>
      <c r="I81" s="581">
        <f t="shared" si="21"/>
        <v>152.89999999999998</v>
      </c>
      <c r="J81" s="156">
        <v>0</v>
      </c>
      <c r="K81" s="17">
        <v>12.07</v>
      </c>
      <c r="L81" s="456">
        <f>C81+D81+I81+J81+K81</f>
        <v>1510.6000000000001</v>
      </c>
      <c r="M81" s="17">
        <v>124.22</v>
      </c>
      <c r="N81" s="433">
        <v>106.43</v>
      </c>
      <c r="O81" s="242">
        <v>912.89</v>
      </c>
      <c r="P81" s="456">
        <f t="shared" si="25"/>
        <v>1143.54</v>
      </c>
      <c r="Q81" s="562">
        <f>L81+P81</f>
        <v>2654.1400000000003</v>
      </c>
      <c r="R81" s="17">
        <v>0</v>
      </c>
      <c r="S81" s="17"/>
      <c r="T81" s="434"/>
    </row>
    <row r="82" spans="1:20" ht="15.75" thickBot="1" x14ac:dyDescent="0.3">
      <c r="A82" s="199" t="s">
        <v>110</v>
      </c>
      <c r="B82" s="199"/>
      <c r="C82" s="181">
        <v>1324.4</v>
      </c>
      <c r="D82" s="20">
        <v>60.15</v>
      </c>
      <c r="E82" s="240">
        <v>118.05</v>
      </c>
      <c r="F82" s="249">
        <f t="shared" si="23"/>
        <v>73.698615000000004</v>
      </c>
      <c r="G82" s="249">
        <f t="shared" si="24"/>
        <v>44.351384999999993</v>
      </c>
      <c r="H82" s="588">
        <v>78.599999999999994</v>
      </c>
      <c r="I82" s="582">
        <f t="shared" si="21"/>
        <v>196.64999999999998</v>
      </c>
      <c r="J82" s="613">
        <v>0</v>
      </c>
      <c r="K82" s="20">
        <v>14.35</v>
      </c>
      <c r="L82" s="457">
        <f>C82+D82+I82+J82+K82</f>
        <v>1595.5500000000002</v>
      </c>
      <c r="M82" s="20">
        <v>213.39</v>
      </c>
      <c r="N82" s="433">
        <v>106.43</v>
      </c>
      <c r="O82" s="242">
        <v>912.89</v>
      </c>
      <c r="P82" s="461">
        <f t="shared" si="25"/>
        <v>1232.71</v>
      </c>
      <c r="Q82" s="566">
        <f>L82+P82</f>
        <v>2828.26</v>
      </c>
      <c r="R82" s="17">
        <v>0</v>
      </c>
      <c r="S82" s="199"/>
      <c r="T82" s="246"/>
    </row>
    <row r="83" spans="1:20" ht="15.75" thickBot="1" x14ac:dyDescent="0.3">
      <c r="A83" s="243"/>
      <c r="B83" s="241"/>
      <c r="C83" s="253">
        <f>SUM(C80:C82)</f>
        <v>3973.2000000000003</v>
      </c>
      <c r="D83" s="244">
        <f>SUM(D80:D82)</f>
        <v>81.38</v>
      </c>
      <c r="E83" s="243">
        <f>SUM(E80:E82)</f>
        <v>285.83</v>
      </c>
      <c r="F83" s="250">
        <f t="shared" si="23"/>
        <v>178.443669</v>
      </c>
      <c r="G83" s="600">
        <f t="shared" si="24"/>
        <v>107.38633099999998</v>
      </c>
      <c r="H83" s="590">
        <f>SUM(H80:H82)</f>
        <v>229.01999999999998</v>
      </c>
      <c r="I83" s="253">
        <f t="shared" si="21"/>
        <v>514.84999999999991</v>
      </c>
      <c r="J83" s="241">
        <f t="shared" ref="J83:O83" si="28">SUM(J80:J82)</f>
        <v>0</v>
      </c>
      <c r="K83" s="244">
        <f t="shared" si="28"/>
        <v>42.82</v>
      </c>
      <c r="L83" s="460">
        <f t="shared" si="28"/>
        <v>4612.25</v>
      </c>
      <c r="M83" s="245">
        <f t="shared" si="28"/>
        <v>400.33</v>
      </c>
      <c r="N83" s="253">
        <f t="shared" si="28"/>
        <v>319.29000000000002</v>
      </c>
      <c r="O83" s="244">
        <f t="shared" si="28"/>
        <v>2738.67</v>
      </c>
      <c r="P83" s="460">
        <f t="shared" si="25"/>
        <v>3458.29</v>
      </c>
      <c r="Q83" s="567">
        <f>SUM(Q80:Q82)</f>
        <v>8070.5400000000009</v>
      </c>
      <c r="R83" s="604"/>
      <c r="S83" s="260"/>
      <c r="T83" s="245"/>
    </row>
    <row r="84" spans="1:20" x14ac:dyDescent="0.25">
      <c r="A84" s="17" t="s">
        <v>108</v>
      </c>
      <c r="B84" s="20">
        <v>21</v>
      </c>
      <c r="C84" s="433">
        <v>1344.55</v>
      </c>
      <c r="D84" s="242">
        <v>60.15</v>
      </c>
      <c r="E84" s="242">
        <v>81.98</v>
      </c>
      <c r="F84" s="251">
        <f t="shared" si="23"/>
        <v>51.180114000000003</v>
      </c>
      <c r="G84" s="251">
        <f t="shared" si="24"/>
        <v>30.799886000000001</v>
      </c>
      <c r="H84" s="587">
        <v>106.03</v>
      </c>
      <c r="I84" s="582">
        <f t="shared" si="21"/>
        <v>188.01</v>
      </c>
      <c r="J84" s="242">
        <v>9.06</v>
      </c>
      <c r="K84" s="242">
        <v>22.95</v>
      </c>
      <c r="L84" s="457">
        <f>C84+D84+I84+J84+K84</f>
        <v>1624.72</v>
      </c>
      <c r="M84" s="433">
        <v>125.44</v>
      </c>
      <c r="N84" s="433">
        <v>104.18</v>
      </c>
      <c r="O84" s="433">
        <v>893.59</v>
      </c>
      <c r="P84" s="457">
        <f t="shared" si="25"/>
        <v>1123.21</v>
      </c>
      <c r="Q84" s="568">
        <f t="shared" ref="Q84:Q94" si="29">L84+P84</f>
        <v>2747.9300000000003</v>
      </c>
      <c r="R84" s="17">
        <v>0</v>
      </c>
      <c r="S84" s="20"/>
      <c r="T84" s="432">
        <v>21</v>
      </c>
    </row>
    <row r="85" spans="1:20" x14ac:dyDescent="0.25">
      <c r="A85" s="17" t="s">
        <v>109</v>
      </c>
      <c r="B85" s="17"/>
      <c r="C85" s="433">
        <v>1344.55</v>
      </c>
      <c r="D85" s="17">
        <v>60.15</v>
      </c>
      <c r="E85" s="20">
        <v>81.98</v>
      </c>
      <c r="F85" s="48">
        <f t="shared" si="23"/>
        <v>51.180114000000003</v>
      </c>
      <c r="G85" s="48">
        <f t="shared" si="24"/>
        <v>30.799886000000001</v>
      </c>
      <c r="H85" s="588">
        <v>41.21</v>
      </c>
      <c r="I85" s="582">
        <f t="shared" si="21"/>
        <v>123.19</v>
      </c>
      <c r="J85" s="17">
        <v>18.12</v>
      </c>
      <c r="K85" s="17">
        <v>16.88</v>
      </c>
      <c r="L85" s="456">
        <f>C85+D85+I85+J85+K85</f>
        <v>1562.89</v>
      </c>
      <c r="M85" s="181">
        <v>124.22</v>
      </c>
      <c r="N85" s="433">
        <v>104.18</v>
      </c>
      <c r="O85" s="433">
        <v>893.59</v>
      </c>
      <c r="P85" s="456">
        <f t="shared" si="25"/>
        <v>1121.99</v>
      </c>
      <c r="Q85" s="562">
        <f t="shared" si="29"/>
        <v>2684.88</v>
      </c>
      <c r="R85" s="17">
        <v>10000</v>
      </c>
      <c r="S85" s="17">
        <v>120826</v>
      </c>
      <c r="T85" s="434"/>
    </row>
    <row r="86" spans="1:20" ht="15.75" thickBot="1" x14ac:dyDescent="0.3">
      <c r="A86" s="199" t="s">
        <v>110</v>
      </c>
      <c r="B86" s="199"/>
      <c r="C86" s="433">
        <v>1344.55</v>
      </c>
      <c r="D86" s="17">
        <v>0</v>
      </c>
      <c r="E86" s="240">
        <v>0</v>
      </c>
      <c r="F86" s="249">
        <f t="shared" si="23"/>
        <v>0</v>
      </c>
      <c r="G86" s="249">
        <f t="shared" si="24"/>
        <v>0</v>
      </c>
      <c r="H86" s="592">
        <v>76.94</v>
      </c>
      <c r="I86" s="535">
        <f t="shared" si="21"/>
        <v>76.94</v>
      </c>
      <c r="J86" s="199">
        <v>0</v>
      </c>
      <c r="K86" s="199">
        <v>20.079999999999998</v>
      </c>
      <c r="L86" s="461">
        <f>C86+D86+I86+J86+K86</f>
        <v>1441.57</v>
      </c>
      <c r="M86" s="258">
        <v>0</v>
      </c>
      <c r="N86" s="464">
        <v>104.18</v>
      </c>
      <c r="O86" s="433">
        <v>893.59</v>
      </c>
      <c r="P86" s="461">
        <f t="shared" si="25"/>
        <v>997.77</v>
      </c>
      <c r="Q86" s="566">
        <f t="shared" si="29"/>
        <v>2439.34</v>
      </c>
      <c r="R86" s="17">
        <v>0</v>
      </c>
      <c r="S86" s="17"/>
      <c r="T86" s="246"/>
    </row>
    <row r="87" spans="1:20" ht="15.75" thickBot="1" x14ac:dyDescent="0.3">
      <c r="A87" s="243"/>
      <c r="B87" s="241"/>
      <c r="C87" s="253">
        <f>SUM(C84:C86)</f>
        <v>4033.6499999999996</v>
      </c>
      <c r="D87" s="244">
        <f>SUM(D84:D86)</f>
        <v>120.3</v>
      </c>
      <c r="E87" s="243">
        <f>SUM(E84:E86)</f>
        <v>163.96</v>
      </c>
      <c r="F87" s="250">
        <f t="shared" si="23"/>
        <v>102.36022800000001</v>
      </c>
      <c r="G87" s="600">
        <f t="shared" si="24"/>
        <v>61.599772000000002</v>
      </c>
      <c r="H87" s="590">
        <f>SUM(H84:H86)</f>
        <v>224.18</v>
      </c>
      <c r="I87" s="253">
        <f t="shared" si="21"/>
        <v>388.14</v>
      </c>
      <c r="J87" s="241">
        <f t="shared" ref="J87:P87" si="30">SUM(J84:J86)</f>
        <v>27.18</v>
      </c>
      <c r="K87" s="244">
        <f t="shared" si="30"/>
        <v>59.91</v>
      </c>
      <c r="L87" s="460">
        <f t="shared" si="30"/>
        <v>4629.18</v>
      </c>
      <c r="M87" s="255">
        <f t="shared" si="30"/>
        <v>249.66</v>
      </c>
      <c r="N87" s="255">
        <f t="shared" si="30"/>
        <v>312.54000000000002</v>
      </c>
      <c r="O87" s="275">
        <f t="shared" si="30"/>
        <v>2680.77</v>
      </c>
      <c r="P87" s="460">
        <f t="shared" si="30"/>
        <v>3242.97</v>
      </c>
      <c r="Q87" s="567">
        <f t="shared" si="29"/>
        <v>7872.15</v>
      </c>
      <c r="R87" s="602"/>
      <c r="S87" s="17"/>
      <c r="T87" s="241"/>
    </row>
    <row r="88" spans="1:20" x14ac:dyDescent="0.25">
      <c r="A88" s="17" t="s">
        <v>108</v>
      </c>
      <c r="B88" s="20">
        <v>22</v>
      </c>
      <c r="C88" s="433">
        <v>877.01</v>
      </c>
      <c r="D88" s="242">
        <v>588.27</v>
      </c>
      <c r="E88" s="242">
        <v>1000.98</v>
      </c>
      <c r="F88" s="251">
        <f t="shared" si="23"/>
        <v>624.91181400000005</v>
      </c>
      <c r="G88" s="251">
        <f t="shared" si="24"/>
        <v>376.06818599999997</v>
      </c>
      <c r="H88" s="587">
        <v>69.16</v>
      </c>
      <c r="I88" s="582">
        <f t="shared" si="21"/>
        <v>1070.1400000000001</v>
      </c>
      <c r="J88" s="242">
        <v>809.55</v>
      </c>
      <c r="K88" s="242">
        <v>10.47</v>
      </c>
      <c r="L88" s="457">
        <f>C88+D88+I88+J88+K88</f>
        <v>3355.44</v>
      </c>
      <c r="M88" s="242">
        <v>188.16</v>
      </c>
      <c r="N88" s="433">
        <v>67.95</v>
      </c>
      <c r="O88" s="242">
        <v>582.86</v>
      </c>
      <c r="P88" s="457">
        <f t="shared" si="25"/>
        <v>838.97</v>
      </c>
      <c r="Q88" s="568">
        <f t="shared" si="29"/>
        <v>4194.41</v>
      </c>
      <c r="R88" s="17">
        <v>9000</v>
      </c>
      <c r="S88" s="17">
        <v>584867</v>
      </c>
      <c r="T88" s="432">
        <v>22</v>
      </c>
    </row>
    <row r="89" spans="1:20" x14ac:dyDescent="0.25">
      <c r="A89" s="17" t="s">
        <v>109</v>
      </c>
      <c r="B89" s="17"/>
      <c r="C89" s="433">
        <v>877.01</v>
      </c>
      <c r="D89" s="17">
        <v>588.27</v>
      </c>
      <c r="E89" s="17">
        <v>1000.98</v>
      </c>
      <c r="F89" s="48">
        <f t="shared" si="23"/>
        <v>624.91181400000005</v>
      </c>
      <c r="G89" s="48">
        <f t="shared" si="24"/>
        <v>376.06818599999997</v>
      </c>
      <c r="H89" s="155">
        <v>26.88</v>
      </c>
      <c r="I89" s="581">
        <f t="shared" si="21"/>
        <v>1027.8600000000001</v>
      </c>
      <c r="J89" s="242">
        <v>809.55</v>
      </c>
      <c r="K89" s="17">
        <v>7.71</v>
      </c>
      <c r="L89" s="456">
        <f>C89+D89+I89+J89+K89</f>
        <v>3310.4000000000005</v>
      </c>
      <c r="M89" s="248">
        <v>186.33</v>
      </c>
      <c r="N89" s="433">
        <v>67.95</v>
      </c>
      <c r="O89" s="242">
        <v>582.86</v>
      </c>
      <c r="P89" s="456">
        <f t="shared" si="25"/>
        <v>837.1400000000001</v>
      </c>
      <c r="Q89" s="562">
        <f t="shared" si="29"/>
        <v>4147.5400000000009</v>
      </c>
      <c r="R89" s="17">
        <v>0</v>
      </c>
      <c r="S89" s="17"/>
      <c r="T89" s="434"/>
    </row>
    <row r="90" spans="1:20" ht="15.75" thickBot="1" x14ac:dyDescent="0.3">
      <c r="A90" s="199" t="s">
        <v>110</v>
      </c>
      <c r="B90" s="199"/>
      <c r="C90" s="433">
        <v>877.01</v>
      </c>
      <c r="D90" s="199">
        <v>192.96</v>
      </c>
      <c r="E90" s="199">
        <v>319.07</v>
      </c>
      <c r="F90" s="249">
        <f t="shared" si="23"/>
        <v>199.195401</v>
      </c>
      <c r="G90" s="249">
        <f t="shared" si="24"/>
        <v>119.87459899999999</v>
      </c>
      <c r="H90" s="591">
        <v>50.19</v>
      </c>
      <c r="I90" s="583">
        <f t="shared" si="21"/>
        <v>369.26</v>
      </c>
      <c r="J90" s="199">
        <v>0</v>
      </c>
      <c r="K90" s="199">
        <v>13.1</v>
      </c>
      <c r="L90" s="461">
        <f>C90+D90+I90+J90+K90</f>
        <v>1452.33</v>
      </c>
      <c r="M90" s="247">
        <v>213.39</v>
      </c>
      <c r="N90" s="433">
        <v>67.95</v>
      </c>
      <c r="O90" s="242">
        <v>582.86</v>
      </c>
      <c r="P90" s="461">
        <f t="shared" si="25"/>
        <v>864.2</v>
      </c>
      <c r="Q90" s="566">
        <f t="shared" si="29"/>
        <v>2316.5299999999997</v>
      </c>
      <c r="R90" s="17">
        <v>0</v>
      </c>
      <c r="S90" s="199"/>
      <c r="T90" s="246"/>
    </row>
    <row r="91" spans="1:20" ht="15.75" thickBot="1" x14ac:dyDescent="0.3">
      <c r="A91" s="243"/>
      <c r="B91" s="244"/>
      <c r="C91" s="255">
        <f>SUM(C88:C90)</f>
        <v>2631.0299999999997</v>
      </c>
      <c r="D91" s="267">
        <f>SUM(D88:D90)</f>
        <v>1369.5</v>
      </c>
      <c r="E91" s="243">
        <f>SUM(E88:E90)</f>
        <v>2321.0300000000002</v>
      </c>
      <c r="F91" s="250">
        <f t="shared" si="23"/>
        <v>1449.019029</v>
      </c>
      <c r="G91" s="600">
        <f t="shared" si="24"/>
        <v>872.01097100000004</v>
      </c>
      <c r="H91" s="590">
        <f>SUM(H88:H90)</f>
        <v>146.22999999999999</v>
      </c>
      <c r="I91" s="253">
        <f t="shared" si="21"/>
        <v>2467.2600000000002</v>
      </c>
      <c r="J91" s="241">
        <f t="shared" ref="J91:O91" si="31">SUM(J88:J90)</f>
        <v>1619.1</v>
      </c>
      <c r="K91" s="244">
        <f t="shared" si="31"/>
        <v>31.28</v>
      </c>
      <c r="L91" s="460">
        <f t="shared" si="31"/>
        <v>8118.17</v>
      </c>
      <c r="M91" s="245">
        <f t="shared" si="31"/>
        <v>587.88</v>
      </c>
      <c r="N91" s="253">
        <f t="shared" si="31"/>
        <v>203.85000000000002</v>
      </c>
      <c r="O91" s="244">
        <f t="shared" si="31"/>
        <v>1748.58</v>
      </c>
      <c r="P91" s="460">
        <f t="shared" si="25"/>
        <v>2540.31</v>
      </c>
      <c r="Q91" s="567">
        <f t="shared" si="29"/>
        <v>10658.48</v>
      </c>
      <c r="R91" s="603"/>
      <c r="S91" s="260"/>
      <c r="T91" s="267"/>
    </row>
    <row r="92" spans="1:20" x14ac:dyDescent="0.25">
      <c r="A92" s="17" t="s">
        <v>108</v>
      </c>
      <c r="B92" s="20">
        <v>23</v>
      </c>
      <c r="C92" s="433">
        <v>1330.03</v>
      </c>
      <c r="D92" s="242">
        <v>139.55000000000001</v>
      </c>
      <c r="E92" s="242">
        <v>192.24</v>
      </c>
      <c r="F92" s="251">
        <f t="shared" si="23"/>
        <v>120.015432</v>
      </c>
      <c r="G92" s="251">
        <f t="shared" si="24"/>
        <v>72.224568000000005</v>
      </c>
      <c r="H92" s="587">
        <v>104.88</v>
      </c>
      <c r="I92" s="582">
        <f t="shared" si="21"/>
        <v>297.12</v>
      </c>
      <c r="J92" s="242">
        <v>539.70000000000005</v>
      </c>
      <c r="K92" s="242">
        <v>15.88</v>
      </c>
      <c r="L92" s="457">
        <f>C92+D92+I92+J92+K92</f>
        <v>2322.2799999999997</v>
      </c>
      <c r="M92" s="242">
        <v>125.44</v>
      </c>
      <c r="N92" s="433">
        <v>103.05</v>
      </c>
      <c r="O92" s="242">
        <v>883.94</v>
      </c>
      <c r="P92" s="457">
        <f t="shared" si="25"/>
        <v>1112.43</v>
      </c>
      <c r="Q92" s="568">
        <f t="shared" si="29"/>
        <v>3434.71</v>
      </c>
      <c r="R92" s="17">
        <v>3000</v>
      </c>
      <c r="S92" s="20">
        <v>142718</v>
      </c>
      <c r="T92" s="432">
        <v>23</v>
      </c>
    </row>
    <row r="93" spans="1:20" x14ac:dyDescent="0.25">
      <c r="A93" s="17" t="s">
        <v>109</v>
      </c>
      <c r="B93" s="17"/>
      <c r="C93" s="433">
        <v>1330.03</v>
      </c>
      <c r="D93" s="17">
        <v>157.59</v>
      </c>
      <c r="E93" s="17">
        <v>194.7</v>
      </c>
      <c r="F93" s="48">
        <f t="shared" si="23"/>
        <v>121.55121</v>
      </c>
      <c r="G93" s="48">
        <f t="shared" si="24"/>
        <v>73.148789999999991</v>
      </c>
      <c r="H93" s="155">
        <v>40.76</v>
      </c>
      <c r="I93" s="581">
        <f t="shared" si="21"/>
        <v>235.45999999999998</v>
      </c>
      <c r="J93" s="17">
        <v>539.70000000000005</v>
      </c>
      <c r="K93" s="17">
        <v>11.69</v>
      </c>
      <c r="L93" s="456">
        <f>C93+D93+I93+J93+K93</f>
        <v>2274.4699999999998</v>
      </c>
      <c r="M93" s="17">
        <v>124.22</v>
      </c>
      <c r="N93" s="433">
        <v>103.05</v>
      </c>
      <c r="O93" s="242">
        <v>883.94</v>
      </c>
      <c r="P93" s="456">
        <f t="shared" si="25"/>
        <v>1111.21</v>
      </c>
      <c r="Q93" s="562">
        <f t="shared" si="29"/>
        <v>3385.68</v>
      </c>
      <c r="R93" s="17">
        <v>3500</v>
      </c>
      <c r="S93" s="17">
        <v>109003</v>
      </c>
      <c r="T93" s="434"/>
    </row>
    <row r="94" spans="1:20" ht="15.75" thickBot="1" x14ac:dyDescent="0.3">
      <c r="A94" s="199" t="s">
        <v>110</v>
      </c>
      <c r="B94" s="199"/>
      <c r="C94" s="433">
        <v>1330.03</v>
      </c>
      <c r="D94" s="199">
        <v>134.74</v>
      </c>
      <c r="E94" s="199">
        <v>172.16</v>
      </c>
      <c r="F94" s="249">
        <f t="shared" si="23"/>
        <v>107.479488</v>
      </c>
      <c r="G94" s="249">
        <f t="shared" si="24"/>
        <v>64.680511999999993</v>
      </c>
      <c r="H94" s="591">
        <v>76.11</v>
      </c>
      <c r="I94" s="583">
        <f t="shared" si="21"/>
        <v>248.26999999999998</v>
      </c>
      <c r="J94" s="199">
        <v>0</v>
      </c>
      <c r="K94" s="199">
        <v>13.9</v>
      </c>
      <c r="L94" s="461">
        <f>C94+D94+I94+J94+K94</f>
        <v>1726.94</v>
      </c>
      <c r="M94" s="199">
        <v>142.26</v>
      </c>
      <c r="N94" s="433">
        <v>103.05</v>
      </c>
      <c r="O94" s="242">
        <v>883.94</v>
      </c>
      <c r="P94" s="461">
        <f t="shared" si="25"/>
        <v>1129.25</v>
      </c>
      <c r="Q94" s="566">
        <f t="shared" si="29"/>
        <v>2856.19</v>
      </c>
      <c r="R94" s="17">
        <v>3400</v>
      </c>
      <c r="S94" s="199">
        <v>212425</v>
      </c>
      <c r="T94" s="246"/>
    </row>
    <row r="95" spans="1:20" ht="15.75" thickBot="1" x14ac:dyDescent="0.3">
      <c r="A95" s="243"/>
      <c r="B95" s="241"/>
      <c r="C95" s="253">
        <f>SUM(C92:C94)</f>
        <v>3990.09</v>
      </c>
      <c r="D95" s="244">
        <f>SUM(D92:D94)</f>
        <v>431.88</v>
      </c>
      <c r="E95" s="243">
        <f>SUM(E92:E94)</f>
        <v>559.1</v>
      </c>
      <c r="F95" s="250">
        <f t="shared" si="23"/>
        <v>349.04613000000006</v>
      </c>
      <c r="G95" s="600">
        <f t="shared" si="24"/>
        <v>210.05386999999999</v>
      </c>
      <c r="H95" s="590">
        <f>SUM(H92:H94)</f>
        <v>221.75</v>
      </c>
      <c r="I95" s="253">
        <f t="shared" si="21"/>
        <v>780.85</v>
      </c>
      <c r="J95" s="241">
        <f t="shared" ref="J95:O95" si="32">SUM(J92:J94)</f>
        <v>1079.4000000000001</v>
      </c>
      <c r="K95" s="244">
        <f t="shared" si="32"/>
        <v>41.47</v>
      </c>
      <c r="L95" s="460">
        <f t="shared" si="32"/>
        <v>6323.6900000000005</v>
      </c>
      <c r="M95" s="245">
        <f t="shared" si="32"/>
        <v>391.91999999999996</v>
      </c>
      <c r="N95" s="253">
        <f t="shared" si="32"/>
        <v>309.14999999999998</v>
      </c>
      <c r="O95" s="244">
        <f t="shared" si="32"/>
        <v>2651.82</v>
      </c>
      <c r="P95" s="460">
        <f t="shared" si="25"/>
        <v>3352.8900000000003</v>
      </c>
      <c r="Q95" s="567">
        <f>SUM(Q92:Q94)</f>
        <v>9676.58</v>
      </c>
      <c r="R95" s="603"/>
      <c r="S95" s="260"/>
      <c r="T95" s="245"/>
    </row>
    <row r="96" spans="1:20" x14ac:dyDescent="0.25">
      <c r="A96" s="17" t="s">
        <v>108</v>
      </c>
      <c r="B96" s="20">
        <v>24</v>
      </c>
      <c r="C96" s="433">
        <v>1344.55</v>
      </c>
      <c r="D96" s="242">
        <v>150.38</v>
      </c>
      <c r="E96" s="242">
        <v>385.31</v>
      </c>
      <c r="F96" s="251">
        <f t="shared" si="23"/>
        <v>240.54903300000001</v>
      </c>
      <c r="G96" s="251">
        <f t="shared" si="24"/>
        <v>144.76096699999999</v>
      </c>
      <c r="H96" s="587">
        <v>106.03</v>
      </c>
      <c r="I96" s="582">
        <f t="shared" si="21"/>
        <v>491.34000000000003</v>
      </c>
      <c r="J96" s="242">
        <v>539.70000000000005</v>
      </c>
      <c r="K96" s="242">
        <v>16.059999999999999</v>
      </c>
      <c r="L96" s="457">
        <f>C96+D96+I96+J96+K96</f>
        <v>2542.0300000000002</v>
      </c>
      <c r="M96" s="242">
        <v>125.44</v>
      </c>
      <c r="N96" s="433">
        <v>104.18</v>
      </c>
      <c r="O96" s="242">
        <v>893.59</v>
      </c>
      <c r="P96" s="457">
        <f t="shared" si="25"/>
        <v>1123.21</v>
      </c>
      <c r="Q96" s="568">
        <f>L96+P96</f>
        <v>3665.2400000000002</v>
      </c>
      <c r="R96" s="17">
        <v>0</v>
      </c>
      <c r="S96" s="20"/>
      <c r="T96" s="432">
        <v>24</v>
      </c>
    </row>
    <row r="97" spans="1:20" x14ac:dyDescent="0.25">
      <c r="A97" s="17" t="s">
        <v>109</v>
      </c>
      <c r="B97" s="17"/>
      <c r="C97" s="433">
        <v>1344.55</v>
      </c>
      <c r="D97" s="17">
        <v>300.75</v>
      </c>
      <c r="E97" s="17">
        <v>635.35</v>
      </c>
      <c r="F97" s="48">
        <f t="shared" si="23"/>
        <v>396.64900499999999</v>
      </c>
      <c r="G97" s="48">
        <f t="shared" si="24"/>
        <v>238.70099500000001</v>
      </c>
      <c r="H97" s="155">
        <v>41.21</v>
      </c>
      <c r="I97" s="581">
        <f t="shared" si="21"/>
        <v>676.56000000000006</v>
      </c>
      <c r="J97" s="242">
        <v>539.70000000000005</v>
      </c>
      <c r="K97" s="17">
        <v>16.88</v>
      </c>
      <c r="L97" s="456">
        <f>C97+D97+I97+J97+K97</f>
        <v>2878.4400000000005</v>
      </c>
      <c r="M97" s="17">
        <v>124.22</v>
      </c>
      <c r="N97" s="433">
        <v>104.18</v>
      </c>
      <c r="O97" s="242">
        <v>893.59</v>
      </c>
      <c r="P97" s="456">
        <f t="shared" si="25"/>
        <v>1121.99</v>
      </c>
      <c r="Q97" s="562">
        <f>L97+P97</f>
        <v>4000.4300000000003</v>
      </c>
      <c r="R97" s="17">
        <v>0</v>
      </c>
      <c r="S97" s="17"/>
      <c r="T97" s="434"/>
    </row>
    <row r="98" spans="1:20" ht="15.75" thickBot="1" x14ac:dyDescent="0.3">
      <c r="A98" s="199" t="s">
        <v>110</v>
      </c>
      <c r="B98" s="199"/>
      <c r="C98" s="433">
        <v>1344.55</v>
      </c>
      <c r="D98" s="199">
        <v>354.89</v>
      </c>
      <c r="E98" s="199">
        <v>557.46</v>
      </c>
      <c r="F98" s="249">
        <f t="shared" si="23"/>
        <v>348.02227800000003</v>
      </c>
      <c r="G98" s="249">
        <f t="shared" si="24"/>
        <v>209.43772200000001</v>
      </c>
      <c r="H98" s="591">
        <v>76.94</v>
      </c>
      <c r="I98" s="583">
        <f t="shared" si="21"/>
        <v>634.40000000000009</v>
      </c>
      <c r="J98" s="199">
        <v>0</v>
      </c>
      <c r="K98" s="199">
        <v>14.04</v>
      </c>
      <c r="L98" s="461">
        <f>C98+D98+I98+J98+K98</f>
        <v>2347.88</v>
      </c>
      <c r="M98" s="199">
        <v>142.26</v>
      </c>
      <c r="N98" s="433">
        <v>104.18</v>
      </c>
      <c r="O98" s="242">
        <v>893.59</v>
      </c>
      <c r="P98" s="461">
        <f t="shared" si="25"/>
        <v>1140.03</v>
      </c>
      <c r="Q98" s="562">
        <f>L98+P98</f>
        <v>3487.91</v>
      </c>
      <c r="R98" s="17">
        <v>15000</v>
      </c>
      <c r="S98" s="199">
        <v>164523</v>
      </c>
      <c r="T98" s="246"/>
    </row>
    <row r="99" spans="1:20" ht="15.75" thickBot="1" x14ac:dyDescent="0.3">
      <c r="A99" s="243"/>
      <c r="B99" s="244"/>
      <c r="C99" s="255">
        <f>SUM(C96:C98)</f>
        <v>4033.6499999999996</v>
      </c>
      <c r="D99" s="267">
        <f>SUM(D96:D98)</f>
        <v>806.02</v>
      </c>
      <c r="E99" s="243">
        <f>SUM(E96:E98)</f>
        <v>1578.1200000000001</v>
      </c>
      <c r="F99" s="250">
        <f t="shared" si="23"/>
        <v>985.22031600000014</v>
      </c>
      <c r="G99" s="600">
        <f t="shared" si="24"/>
        <v>592.89968399999998</v>
      </c>
      <c r="H99" s="590">
        <f>SUM(H96:H98)</f>
        <v>224.18</v>
      </c>
      <c r="I99" s="253">
        <f t="shared" si="21"/>
        <v>1802.3000000000002</v>
      </c>
      <c r="J99" s="241">
        <f t="shared" ref="J99:O99" si="33">SUM(J96:J98)</f>
        <v>1079.4000000000001</v>
      </c>
      <c r="K99" s="244">
        <f t="shared" si="33"/>
        <v>46.98</v>
      </c>
      <c r="L99" s="460">
        <f t="shared" si="33"/>
        <v>7768.3500000000013</v>
      </c>
      <c r="M99" s="245">
        <f t="shared" si="33"/>
        <v>391.91999999999996</v>
      </c>
      <c r="N99" s="253">
        <f t="shared" si="33"/>
        <v>312.54000000000002</v>
      </c>
      <c r="O99" s="244">
        <f t="shared" si="33"/>
        <v>2680.77</v>
      </c>
      <c r="P99" s="460">
        <f t="shared" si="25"/>
        <v>3385.23</v>
      </c>
      <c r="Q99" s="563">
        <f>SUM(Q96:Q98)</f>
        <v>11153.58</v>
      </c>
      <c r="R99" s="603"/>
      <c r="S99" s="260"/>
      <c r="T99" s="267"/>
    </row>
    <row r="100" spans="1:20" x14ac:dyDescent="0.25">
      <c r="A100" s="17" t="s">
        <v>108</v>
      </c>
      <c r="B100" s="20">
        <v>25</v>
      </c>
      <c r="C100" s="433">
        <v>885.72</v>
      </c>
      <c r="D100" s="242">
        <v>342.37</v>
      </c>
      <c r="E100" s="242">
        <v>533.32000000000005</v>
      </c>
      <c r="F100" s="251">
        <f t="shared" si="23"/>
        <v>332.95167600000002</v>
      </c>
      <c r="G100" s="251">
        <f t="shared" si="24"/>
        <v>200.368324</v>
      </c>
      <c r="H100" s="587">
        <v>69.849999999999994</v>
      </c>
      <c r="I100" s="582">
        <f t="shared" si="21"/>
        <v>603.17000000000007</v>
      </c>
      <c r="J100" s="242">
        <v>539.70000000000005</v>
      </c>
      <c r="K100" s="242">
        <v>15.12</v>
      </c>
      <c r="L100" s="457">
        <f>C100+D100+I100+J100+K100</f>
        <v>2386.08</v>
      </c>
      <c r="M100" s="242">
        <v>125.44</v>
      </c>
      <c r="N100" s="433">
        <v>68.63</v>
      </c>
      <c r="O100" s="242">
        <v>588.65</v>
      </c>
      <c r="P100" s="457">
        <f t="shared" si="25"/>
        <v>782.72</v>
      </c>
      <c r="Q100" s="561">
        <f>L100+P100</f>
        <v>3168.8</v>
      </c>
      <c r="R100" s="17">
        <v>6500</v>
      </c>
      <c r="S100" s="20" t="s">
        <v>189</v>
      </c>
      <c r="T100" s="432">
        <v>25</v>
      </c>
    </row>
    <row r="101" spans="1:20" x14ac:dyDescent="0.25">
      <c r="A101" s="17" t="s">
        <v>109</v>
      </c>
      <c r="B101" s="17"/>
      <c r="C101" s="433">
        <v>885.72</v>
      </c>
      <c r="D101" s="17">
        <v>0</v>
      </c>
      <c r="E101" s="17">
        <v>278.04000000000002</v>
      </c>
      <c r="F101" s="48">
        <f t="shared" si="23"/>
        <v>173.58037200000001</v>
      </c>
      <c r="G101" s="48">
        <f t="shared" si="24"/>
        <v>104.459628</v>
      </c>
      <c r="H101" s="155">
        <v>27.15</v>
      </c>
      <c r="I101" s="581">
        <f t="shared" si="21"/>
        <v>305.19</v>
      </c>
      <c r="J101" s="242">
        <v>539.70000000000005</v>
      </c>
      <c r="K101" s="17">
        <v>11.12</v>
      </c>
      <c r="L101" s="457">
        <f>C101+D101+I101+J101+K101</f>
        <v>1741.73</v>
      </c>
      <c r="M101" s="17">
        <v>124.22</v>
      </c>
      <c r="N101" s="433">
        <v>68.63</v>
      </c>
      <c r="O101" s="242">
        <v>588.65</v>
      </c>
      <c r="P101" s="456">
        <f t="shared" si="25"/>
        <v>781.5</v>
      </c>
      <c r="Q101" s="562">
        <f>L101+P101</f>
        <v>2523.23</v>
      </c>
      <c r="R101" s="17">
        <v>0</v>
      </c>
      <c r="S101" s="17"/>
      <c r="T101" s="434"/>
    </row>
    <row r="102" spans="1:20" ht="15.75" thickBot="1" x14ac:dyDescent="0.3">
      <c r="A102" s="199" t="s">
        <v>110</v>
      </c>
      <c r="B102" s="199"/>
      <c r="C102" s="433">
        <v>885.72</v>
      </c>
      <c r="D102" s="199">
        <v>360.9</v>
      </c>
      <c r="E102" s="199">
        <v>599.07000000000005</v>
      </c>
      <c r="F102" s="249">
        <f t="shared" si="23"/>
        <v>373.99940100000003</v>
      </c>
      <c r="G102" s="249">
        <f t="shared" si="24"/>
        <v>225.07059900000002</v>
      </c>
      <c r="H102" s="591">
        <v>50.68</v>
      </c>
      <c r="I102" s="583">
        <f t="shared" si="21"/>
        <v>649.75</v>
      </c>
      <c r="J102" s="199">
        <v>0</v>
      </c>
      <c r="K102" s="199">
        <v>13.23</v>
      </c>
      <c r="L102" s="457">
        <f>C102+D102+I102+J102+K102</f>
        <v>1909.6</v>
      </c>
      <c r="M102" s="199">
        <v>213.39</v>
      </c>
      <c r="N102" s="433">
        <v>68.63</v>
      </c>
      <c r="O102" s="242">
        <v>588.65</v>
      </c>
      <c r="P102" s="461">
        <f t="shared" si="25"/>
        <v>870.67</v>
      </c>
      <c r="Q102" s="566">
        <f>L102+P102</f>
        <v>2780.27</v>
      </c>
      <c r="R102" s="17">
        <v>0</v>
      </c>
      <c r="S102" s="199"/>
      <c r="T102" s="246"/>
    </row>
    <row r="103" spans="1:20" ht="15.75" thickBot="1" x14ac:dyDescent="0.3">
      <c r="A103" s="243"/>
      <c r="B103" s="241"/>
      <c r="C103" s="253">
        <f>SUM(C100:C102)</f>
        <v>2657.16</v>
      </c>
      <c r="D103" s="244">
        <f>SUM(D100:D102)</f>
        <v>703.27</v>
      </c>
      <c r="E103" s="243">
        <f>SUM(E100:E102)</f>
        <v>1410.4300000000003</v>
      </c>
      <c r="F103" s="250">
        <f t="shared" si="23"/>
        <v>880.53144900000018</v>
      </c>
      <c r="G103" s="600">
        <f t="shared" si="24"/>
        <v>529.89855100000011</v>
      </c>
      <c r="H103" s="593">
        <f>SUM(H100:H102)</f>
        <v>147.68</v>
      </c>
      <c r="I103" s="254">
        <f t="shared" si="21"/>
        <v>1558.1100000000004</v>
      </c>
      <c r="J103" s="180">
        <f t="shared" ref="J103:O103" si="34">SUM(J100:J102)</f>
        <v>1079.4000000000001</v>
      </c>
      <c r="K103" s="267">
        <f t="shared" si="34"/>
        <v>39.47</v>
      </c>
      <c r="L103" s="460">
        <f t="shared" si="34"/>
        <v>6037.41</v>
      </c>
      <c r="M103" s="245">
        <f t="shared" si="34"/>
        <v>463.04999999999995</v>
      </c>
      <c r="N103" s="253">
        <f t="shared" si="34"/>
        <v>205.89</v>
      </c>
      <c r="O103" s="244">
        <f t="shared" si="34"/>
        <v>1765.9499999999998</v>
      </c>
      <c r="P103" s="460">
        <f t="shared" si="25"/>
        <v>2434.89</v>
      </c>
      <c r="Q103" s="567">
        <f>SUM(Q100:Q102)</f>
        <v>8472.3000000000011</v>
      </c>
      <c r="R103" s="603"/>
      <c r="S103" s="260"/>
      <c r="T103" s="245"/>
    </row>
    <row r="104" spans="1:20" x14ac:dyDescent="0.25">
      <c r="A104" s="17" t="s">
        <v>108</v>
      </c>
      <c r="B104" s="20">
        <v>26</v>
      </c>
      <c r="C104" s="433">
        <v>1309.7</v>
      </c>
      <c r="D104" s="242">
        <v>96.6</v>
      </c>
      <c r="E104" s="242">
        <v>269.47000000000003</v>
      </c>
      <c r="F104" s="251">
        <f t="shared" si="23"/>
        <v>168.23012100000003</v>
      </c>
      <c r="G104" s="251">
        <f t="shared" si="24"/>
        <v>101.239879</v>
      </c>
      <c r="H104" s="587">
        <v>103.28</v>
      </c>
      <c r="I104" s="582">
        <f t="shared" si="21"/>
        <v>372.75</v>
      </c>
      <c r="J104" s="612">
        <v>0</v>
      </c>
      <c r="K104" s="450">
        <v>15.64</v>
      </c>
      <c r="L104" s="465">
        <f>C104+D104+I104+J104+K104</f>
        <v>1794.69</v>
      </c>
      <c r="M104" s="242">
        <v>188.16</v>
      </c>
      <c r="N104" s="433">
        <v>101.48</v>
      </c>
      <c r="O104" s="242">
        <v>870.43</v>
      </c>
      <c r="P104" s="457">
        <f t="shared" ref="P104:P120" si="35">SUM(M104:O104)</f>
        <v>1160.07</v>
      </c>
      <c r="Q104" s="568">
        <f>L104+P104</f>
        <v>2954.76</v>
      </c>
      <c r="R104" s="17">
        <v>3000</v>
      </c>
      <c r="S104" s="20">
        <v>14377</v>
      </c>
      <c r="T104" s="432">
        <v>26</v>
      </c>
    </row>
    <row r="105" spans="1:20" x14ac:dyDescent="0.25">
      <c r="A105" s="17" t="s">
        <v>109</v>
      </c>
      <c r="B105" s="17"/>
      <c r="C105" s="433">
        <v>1309.7</v>
      </c>
      <c r="D105" s="17">
        <v>100.57</v>
      </c>
      <c r="E105" s="17">
        <v>270.89999999999998</v>
      </c>
      <c r="F105" s="48">
        <f t="shared" si="23"/>
        <v>169.12286999999998</v>
      </c>
      <c r="G105" s="48">
        <f t="shared" si="24"/>
        <v>101.77712999999999</v>
      </c>
      <c r="H105" s="155">
        <v>40.14</v>
      </c>
      <c r="I105" s="581">
        <f t="shared" si="21"/>
        <v>311.03999999999996</v>
      </c>
      <c r="J105" s="156">
        <v>0</v>
      </c>
      <c r="K105" s="174">
        <v>11.51</v>
      </c>
      <c r="L105" s="465">
        <f>C105+D105+I105+J105+K105</f>
        <v>1732.82</v>
      </c>
      <c r="M105" s="17">
        <v>186.33</v>
      </c>
      <c r="N105" s="433">
        <v>101.48</v>
      </c>
      <c r="O105" s="242">
        <v>870.43</v>
      </c>
      <c r="P105" s="456">
        <f t="shared" si="35"/>
        <v>1158.24</v>
      </c>
      <c r="Q105" s="568">
        <f t="shared" ref="Q105:Q107" si="36">L105+P105</f>
        <v>2891.06</v>
      </c>
      <c r="R105" s="17">
        <v>3000</v>
      </c>
      <c r="S105" s="17">
        <v>322479</v>
      </c>
      <c r="T105" s="434"/>
    </row>
    <row r="106" spans="1:20" ht="15.75" thickBot="1" x14ac:dyDescent="0.3">
      <c r="A106" s="199" t="s">
        <v>110</v>
      </c>
      <c r="B106" s="199"/>
      <c r="C106" s="433">
        <v>1309.7</v>
      </c>
      <c r="D106" s="199">
        <v>110.44</v>
      </c>
      <c r="E106" s="199">
        <v>283.86</v>
      </c>
      <c r="F106" s="249">
        <f t="shared" si="23"/>
        <v>177.213798</v>
      </c>
      <c r="G106" s="249">
        <f t="shared" si="24"/>
        <v>106.646202</v>
      </c>
      <c r="H106" s="591">
        <v>74.95</v>
      </c>
      <c r="I106" s="583">
        <f t="shared" si="21"/>
        <v>358.81</v>
      </c>
      <c r="J106" s="614">
        <v>0</v>
      </c>
      <c r="K106" s="266">
        <v>13.69</v>
      </c>
      <c r="L106" s="466">
        <f>C106+D106+I106+J106+K106</f>
        <v>1792.64</v>
      </c>
      <c r="M106" s="239">
        <v>213.39</v>
      </c>
      <c r="N106" s="433">
        <v>101.48</v>
      </c>
      <c r="O106" s="242">
        <v>870.43</v>
      </c>
      <c r="P106" s="461">
        <f t="shared" si="35"/>
        <v>1185.3</v>
      </c>
      <c r="Q106" s="569">
        <f t="shared" si="36"/>
        <v>2977.94</v>
      </c>
      <c r="R106" s="17">
        <v>3000</v>
      </c>
      <c r="S106" s="247">
        <v>980205</v>
      </c>
      <c r="T106" s="246"/>
    </row>
    <row r="107" spans="1:20" ht="15.75" thickBot="1" x14ac:dyDescent="0.3">
      <c r="A107" s="243"/>
      <c r="B107" s="241"/>
      <c r="C107" s="253">
        <f>SUM(C104:C106)</f>
        <v>3929.1000000000004</v>
      </c>
      <c r="D107" s="241">
        <f>SUM(D104:D106)</f>
        <v>307.61</v>
      </c>
      <c r="E107" s="244">
        <f>SUM(E104:E106)</f>
        <v>824.23</v>
      </c>
      <c r="F107" s="268">
        <f t="shared" si="23"/>
        <v>514.56678899999997</v>
      </c>
      <c r="G107" s="250">
        <f t="shared" si="24"/>
        <v>309.66321099999999</v>
      </c>
      <c r="H107" s="597">
        <f>SUM(H104:H106)</f>
        <v>218.37</v>
      </c>
      <c r="I107" s="275">
        <f t="shared" si="21"/>
        <v>1042.5999999999999</v>
      </c>
      <c r="J107" s="256">
        <f>SUM(J104:J106)</f>
        <v>0</v>
      </c>
      <c r="K107" s="259">
        <f>SUM(K104:K106)</f>
        <v>40.839999999999996</v>
      </c>
      <c r="L107" s="460">
        <f>C107+D107+I107+J107+K107</f>
        <v>5320.15</v>
      </c>
      <c r="M107" s="245">
        <f>SUM(M104:M106)</f>
        <v>587.88</v>
      </c>
      <c r="N107" s="253">
        <f>SUM(N104:N106)</f>
        <v>304.44</v>
      </c>
      <c r="O107" s="244">
        <f>SUM(O104:O106)</f>
        <v>2611.29</v>
      </c>
      <c r="P107" s="460">
        <f t="shared" si="35"/>
        <v>3503.6099999999997</v>
      </c>
      <c r="Q107" s="567">
        <f t="shared" si="36"/>
        <v>8823.7599999999984</v>
      </c>
      <c r="R107" s="603"/>
      <c r="S107" s="260"/>
      <c r="T107" s="245"/>
    </row>
    <row r="108" spans="1:20" x14ac:dyDescent="0.25">
      <c r="A108" s="17" t="s">
        <v>108</v>
      </c>
      <c r="B108" s="20">
        <v>27</v>
      </c>
      <c r="C108" s="433">
        <v>1324.22</v>
      </c>
      <c r="D108" s="242">
        <v>46.14</v>
      </c>
      <c r="E108" s="242">
        <v>72.55</v>
      </c>
      <c r="F108" s="251">
        <f t="shared" si="23"/>
        <v>45.292964999999995</v>
      </c>
      <c r="G108" s="251">
        <f t="shared" si="24"/>
        <v>27.257034999999998</v>
      </c>
      <c r="H108" s="587">
        <v>104.42</v>
      </c>
      <c r="I108" s="582">
        <f t="shared" si="21"/>
        <v>176.97</v>
      </c>
      <c r="J108" s="242">
        <v>269.85000000000002</v>
      </c>
      <c r="K108" s="242">
        <v>15.81</v>
      </c>
      <c r="L108" s="457">
        <f>K108+J108+I108+D108+C108</f>
        <v>1832.99</v>
      </c>
      <c r="M108" s="242">
        <v>62.72</v>
      </c>
      <c r="N108" s="433">
        <v>102.6</v>
      </c>
      <c r="O108" s="242">
        <v>880.08</v>
      </c>
      <c r="P108" s="457">
        <f t="shared" si="35"/>
        <v>1045.4000000000001</v>
      </c>
      <c r="Q108" s="568">
        <f>L108+P108</f>
        <v>2878.3900000000003</v>
      </c>
      <c r="R108" s="17">
        <v>2800</v>
      </c>
      <c r="S108" s="20">
        <v>27013</v>
      </c>
      <c r="T108" s="432">
        <v>27</v>
      </c>
    </row>
    <row r="109" spans="1:20" x14ac:dyDescent="0.25">
      <c r="A109" s="17" t="s">
        <v>109</v>
      </c>
      <c r="B109" s="17"/>
      <c r="C109" s="433">
        <v>1324.22</v>
      </c>
      <c r="D109" s="17">
        <v>59.01</v>
      </c>
      <c r="E109" s="17">
        <v>86.57</v>
      </c>
      <c r="F109" s="48">
        <f t="shared" si="23"/>
        <v>54.045650999999999</v>
      </c>
      <c r="G109" s="48">
        <f t="shared" si="24"/>
        <v>32.524348999999994</v>
      </c>
      <c r="H109" s="588">
        <v>40.58</v>
      </c>
      <c r="I109" s="582">
        <f t="shared" si="21"/>
        <v>127.14999999999999</v>
      </c>
      <c r="J109" s="242">
        <v>269.85000000000002</v>
      </c>
      <c r="K109" s="17">
        <v>11.64</v>
      </c>
      <c r="L109" s="457">
        <f>K109+J109+I109+D109+C109</f>
        <v>1791.87</v>
      </c>
      <c r="M109" s="17">
        <v>62.11</v>
      </c>
      <c r="N109" s="433">
        <v>102.6</v>
      </c>
      <c r="O109" s="242">
        <v>880.08</v>
      </c>
      <c r="P109" s="457">
        <f t="shared" si="35"/>
        <v>1044.79</v>
      </c>
      <c r="Q109" s="568">
        <f t="shared" ref="Q109:Q115" si="37">L109+P109</f>
        <v>2836.66</v>
      </c>
      <c r="R109" s="17">
        <v>2500</v>
      </c>
      <c r="S109" s="17">
        <v>5592</v>
      </c>
      <c r="T109" s="434"/>
    </row>
    <row r="110" spans="1:20" ht="15.75" thickBot="1" x14ac:dyDescent="0.3">
      <c r="A110" s="199" t="s">
        <v>110</v>
      </c>
      <c r="B110" s="199"/>
      <c r="C110" s="433">
        <v>1324.22</v>
      </c>
      <c r="D110" s="199">
        <v>64.97</v>
      </c>
      <c r="E110" s="199">
        <v>78.66</v>
      </c>
      <c r="F110" s="249">
        <f t="shared" si="23"/>
        <v>49.107438000000002</v>
      </c>
      <c r="G110" s="249">
        <f t="shared" si="24"/>
        <v>29.552561999999998</v>
      </c>
      <c r="H110" s="592">
        <v>75.78</v>
      </c>
      <c r="I110" s="535">
        <f t="shared" si="21"/>
        <v>154.44</v>
      </c>
      <c r="J110" s="20">
        <v>0</v>
      </c>
      <c r="K110" s="199">
        <v>13.84</v>
      </c>
      <c r="L110" s="459">
        <f>K110+J110+I110+D110+C110</f>
        <v>1557.47</v>
      </c>
      <c r="M110" s="199">
        <v>71.13</v>
      </c>
      <c r="N110" s="433">
        <v>102.6</v>
      </c>
      <c r="O110" s="242">
        <v>880.08</v>
      </c>
      <c r="P110" s="459">
        <f t="shared" si="35"/>
        <v>1053.81</v>
      </c>
      <c r="Q110" s="569">
        <f t="shared" si="37"/>
        <v>2611.2799999999997</v>
      </c>
      <c r="R110" s="17">
        <v>2500</v>
      </c>
      <c r="S110" s="199">
        <v>358924</v>
      </c>
      <c r="T110" s="246"/>
    </row>
    <row r="111" spans="1:20" ht="15.75" thickBot="1" x14ac:dyDescent="0.3">
      <c r="A111" s="243"/>
      <c r="B111" s="241"/>
      <c r="C111" s="253">
        <f>SUM(C108:C110)</f>
        <v>3972.66</v>
      </c>
      <c r="D111" s="244">
        <f>SUM(D108:D110)</f>
        <v>170.12</v>
      </c>
      <c r="E111" s="243">
        <f>SUM(E108:E110)</f>
        <v>237.78</v>
      </c>
      <c r="F111" s="250">
        <f t="shared" si="23"/>
        <v>148.446054</v>
      </c>
      <c r="G111" s="600">
        <f t="shared" si="24"/>
        <v>89.333945999999997</v>
      </c>
      <c r="H111" s="590">
        <f>SUM(H108:H110)</f>
        <v>220.78</v>
      </c>
      <c r="I111" s="253">
        <f t="shared" si="21"/>
        <v>458.56</v>
      </c>
      <c r="J111" s="241">
        <f>SUM(J108:J110)</f>
        <v>539.70000000000005</v>
      </c>
      <c r="K111" s="244">
        <f>SUM(K108:K110)</f>
        <v>41.290000000000006</v>
      </c>
      <c r="L111" s="460">
        <f>K111+J111+I111+D111+C111</f>
        <v>5182.33</v>
      </c>
      <c r="M111" s="245">
        <f>SUM(M108:M110)</f>
        <v>195.95999999999998</v>
      </c>
      <c r="N111" s="253">
        <f>SUM(N108:N110)</f>
        <v>307.79999999999995</v>
      </c>
      <c r="O111" s="244">
        <f>SUM(O108:O110)</f>
        <v>2640.2400000000002</v>
      </c>
      <c r="P111" s="460">
        <f t="shared" si="35"/>
        <v>3144</v>
      </c>
      <c r="Q111" s="567">
        <f t="shared" si="37"/>
        <v>8326.33</v>
      </c>
      <c r="R111" s="603"/>
      <c r="S111" s="260"/>
      <c r="T111" s="245"/>
    </row>
    <row r="112" spans="1:20" x14ac:dyDescent="0.25">
      <c r="A112" s="17" t="s">
        <v>108</v>
      </c>
      <c r="B112" s="20">
        <v>28</v>
      </c>
      <c r="C112" s="433">
        <v>877.01</v>
      </c>
      <c r="D112" s="242">
        <v>158.68</v>
      </c>
      <c r="E112" s="242">
        <v>410.51</v>
      </c>
      <c r="F112" s="251">
        <f t="shared" si="23"/>
        <v>256.28139299999998</v>
      </c>
      <c r="G112" s="251">
        <f t="shared" si="24"/>
        <v>154.22860699999998</v>
      </c>
      <c r="H112" s="587">
        <v>69.16</v>
      </c>
      <c r="I112" s="582">
        <f t="shared" si="21"/>
        <v>479.66999999999996</v>
      </c>
      <c r="J112" s="242">
        <v>809.55</v>
      </c>
      <c r="K112" s="242">
        <v>10.47</v>
      </c>
      <c r="L112" s="457">
        <f t="shared" ref="L112:L142" si="38">C112+D112+I112+J112+K112</f>
        <v>2335.3799999999997</v>
      </c>
      <c r="M112" s="242">
        <v>188.16</v>
      </c>
      <c r="N112" s="433">
        <v>67.95</v>
      </c>
      <c r="O112" s="242">
        <v>582.86</v>
      </c>
      <c r="P112" s="457">
        <f t="shared" si="35"/>
        <v>838.97</v>
      </c>
      <c r="Q112" s="568">
        <f t="shared" si="37"/>
        <v>3174.3499999999995</v>
      </c>
      <c r="R112" s="17">
        <v>0</v>
      </c>
      <c r="S112" s="20"/>
      <c r="T112" s="432">
        <v>28</v>
      </c>
    </row>
    <row r="113" spans="1:20" x14ac:dyDescent="0.25">
      <c r="A113" s="17" t="s">
        <v>109</v>
      </c>
      <c r="B113" s="17"/>
      <c r="C113" s="433">
        <v>877.01</v>
      </c>
      <c r="D113" s="17">
        <v>249.38</v>
      </c>
      <c r="E113" s="17">
        <v>443.96</v>
      </c>
      <c r="F113" s="48">
        <f t="shared" si="23"/>
        <v>277.16422799999998</v>
      </c>
      <c r="G113" s="48">
        <f t="shared" si="24"/>
        <v>166.79577199999997</v>
      </c>
      <c r="H113" s="588">
        <v>26.88</v>
      </c>
      <c r="I113" s="582">
        <f t="shared" si="21"/>
        <v>470.83999999999992</v>
      </c>
      <c r="J113" s="242">
        <v>809.55</v>
      </c>
      <c r="K113" s="248">
        <v>7.71</v>
      </c>
      <c r="L113" s="457">
        <f t="shared" si="38"/>
        <v>2414.4899999999998</v>
      </c>
      <c r="M113" s="17">
        <v>186.33</v>
      </c>
      <c r="N113" s="433">
        <v>67.95</v>
      </c>
      <c r="O113" s="242">
        <v>582.86</v>
      </c>
      <c r="P113" s="456">
        <f t="shared" si="35"/>
        <v>837.1400000000001</v>
      </c>
      <c r="Q113" s="562">
        <f t="shared" si="37"/>
        <v>3251.63</v>
      </c>
      <c r="R113" s="17">
        <v>0</v>
      </c>
      <c r="S113" s="17"/>
      <c r="T113" s="434"/>
    </row>
    <row r="114" spans="1:20" ht="15.75" thickBot="1" x14ac:dyDescent="0.3">
      <c r="A114" s="199" t="s">
        <v>110</v>
      </c>
      <c r="B114" s="199"/>
      <c r="C114" s="433">
        <v>877.01</v>
      </c>
      <c r="D114" s="199">
        <v>326.37</v>
      </c>
      <c r="E114" s="199">
        <v>519.59</v>
      </c>
      <c r="F114" s="249">
        <f t="shared" si="23"/>
        <v>324.38003700000002</v>
      </c>
      <c r="G114" s="249">
        <f t="shared" si="24"/>
        <v>195.20996299999999</v>
      </c>
      <c r="H114" s="592">
        <v>50.19</v>
      </c>
      <c r="I114" s="535">
        <f t="shared" si="21"/>
        <v>569.78</v>
      </c>
      <c r="J114" s="20">
        <v>0</v>
      </c>
      <c r="K114" s="247">
        <v>9.16</v>
      </c>
      <c r="L114" s="457">
        <f t="shared" si="38"/>
        <v>1782.3200000000002</v>
      </c>
      <c r="M114" s="199">
        <v>213.39</v>
      </c>
      <c r="N114" s="433">
        <v>67.95</v>
      </c>
      <c r="O114" s="242">
        <v>582.86</v>
      </c>
      <c r="P114" s="461">
        <f t="shared" si="35"/>
        <v>864.2</v>
      </c>
      <c r="Q114" s="566">
        <f t="shared" si="37"/>
        <v>2646.5200000000004</v>
      </c>
      <c r="R114" s="17">
        <v>18000</v>
      </c>
      <c r="S114" s="199">
        <v>291115</v>
      </c>
      <c r="T114" s="246"/>
    </row>
    <row r="115" spans="1:20" ht="15.75" thickBot="1" x14ac:dyDescent="0.3">
      <c r="A115" s="228"/>
      <c r="B115" s="237"/>
      <c r="C115" s="253">
        <f>SUM(C112:C114)</f>
        <v>2631.0299999999997</v>
      </c>
      <c r="D115" s="244">
        <f>SUM(D112:D114)</f>
        <v>734.43000000000006</v>
      </c>
      <c r="E115" s="437">
        <f>SUM(E112:E114)</f>
        <v>1374.06</v>
      </c>
      <c r="F115" s="268">
        <f t="shared" si="23"/>
        <v>857.82565799999998</v>
      </c>
      <c r="G115" s="600">
        <f t="shared" si="24"/>
        <v>516.23434199999997</v>
      </c>
      <c r="H115" s="597">
        <f>SUM(H112:H114)</f>
        <v>146.22999999999999</v>
      </c>
      <c r="I115" s="257">
        <f t="shared" si="21"/>
        <v>1520.29</v>
      </c>
      <c r="J115" s="241">
        <f>SUM(J112:J114)</f>
        <v>1619.1</v>
      </c>
      <c r="K115" s="244">
        <f>SUM(K112:K114)</f>
        <v>27.34</v>
      </c>
      <c r="L115" s="462">
        <f t="shared" si="38"/>
        <v>6532.1900000000005</v>
      </c>
      <c r="M115" s="245">
        <f>SUM(M112:M114)</f>
        <v>587.88</v>
      </c>
      <c r="N115" s="253">
        <f>SUM(N112:N114)</f>
        <v>203.85000000000002</v>
      </c>
      <c r="O115" s="244">
        <f>SUM(O112:O114)</f>
        <v>1748.58</v>
      </c>
      <c r="P115" s="460">
        <f t="shared" si="35"/>
        <v>2540.31</v>
      </c>
      <c r="Q115" s="567">
        <f t="shared" si="37"/>
        <v>9072.5</v>
      </c>
      <c r="R115" s="603"/>
      <c r="S115" s="260"/>
      <c r="T115" s="245"/>
    </row>
    <row r="116" spans="1:20" ht="15.75" thickBot="1" x14ac:dyDescent="0.3">
      <c r="A116" s="17" t="s">
        <v>108</v>
      </c>
      <c r="B116" s="20">
        <v>29</v>
      </c>
      <c r="C116" s="433">
        <v>1318.42</v>
      </c>
      <c r="D116" s="242">
        <v>60.15</v>
      </c>
      <c r="E116" s="242">
        <v>234.83</v>
      </c>
      <c r="F116" s="251">
        <f t="shared" si="23"/>
        <v>146.60436900000002</v>
      </c>
      <c r="G116" s="251">
        <f t="shared" si="24"/>
        <v>88.225630999999993</v>
      </c>
      <c r="H116" s="587">
        <v>103.97</v>
      </c>
      <c r="I116" s="582">
        <f t="shared" si="21"/>
        <v>338.8</v>
      </c>
      <c r="J116" s="242">
        <v>269.85000000000002</v>
      </c>
      <c r="K116" s="242">
        <v>22.5</v>
      </c>
      <c r="L116" s="463">
        <f t="shared" si="38"/>
        <v>2009.7200000000003</v>
      </c>
      <c r="M116" s="242">
        <v>62.72</v>
      </c>
      <c r="N116" s="433">
        <v>102.15</v>
      </c>
      <c r="O116" s="242">
        <v>876.22</v>
      </c>
      <c r="P116" s="457">
        <f t="shared" si="35"/>
        <v>1041.0900000000001</v>
      </c>
      <c r="Q116" s="568">
        <f>L116+P116</f>
        <v>3050.8100000000004</v>
      </c>
      <c r="R116" s="17">
        <v>0</v>
      </c>
      <c r="S116" s="20"/>
      <c r="T116" s="432">
        <v>29</v>
      </c>
    </row>
    <row r="117" spans="1:20" ht="15.75" thickBot="1" x14ac:dyDescent="0.3">
      <c r="A117" s="17" t="s">
        <v>109</v>
      </c>
      <c r="B117" s="17"/>
      <c r="C117" s="433">
        <v>1318.42</v>
      </c>
      <c r="D117" s="17">
        <v>235.97</v>
      </c>
      <c r="E117" s="17">
        <v>358.58</v>
      </c>
      <c r="F117" s="48">
        <f t="shared" si="23"/>
        <v>223.86149399999999</v>
      </c>
      <c r="G117" s="48">
        <f t="shared" si="24"/>
        <v>134.71850599999999</v>
      </c>
      <c r="H117" s="155">
        <v>40.409999999999997</v>
      </c>
      <c r="I117" s="581">
        <f t="shared" si="21"/>
        <v>398.99</v>
      </c>
      <c r="J117" s="242">
        <v>269.85000000000002</v>
      </c>
      <c r="K117" s="17">
        <v>16.559999999999999</v>
      </c>
      <c r="L117" s="463">
        <f t="shared" si="38"/>
        <v>2239.79</v>
      </c>
      <c r="M117" s="17">
        <v>62.11</v>
      </c>
      <c r="N117" s="433">
        <v>102.15</v>
      </c>
      <c r="O117" s="242">
        <v>876.22</v>
      </c>
      <c r="P117" s="456">
        <f t="shared" si="35"/>
        <v>1040.48</v>
      </c>
      <c r="Q117" s="568">
        <f t="shared" ref="Q117:Q123" si="39">L117+P117</f>
        <v>3280.27</v>
      </c>
      <c r="R117" s="17">
        <v>12000</v>
      </c>
      <c r="S117" s="17">
        <v>19872</v>
      </c>
      <c r="T117" s="434"/>
    </row>
    <row r="118" spans="1:20" ht="15.75" thickBot="1" x14ac:dyDescent="0.3">
      <c r="A118" s="199" t="s">
        <v>110</v>
      </c>
      <c r="B118" s="199"/>
      <c r="C118" s="433">
        <v>1318.42</v>
      </c>
      <c r="D118" s="199">
        <v>224.24</v>
      </c>
      <c r="E118" s="199">
        <v>328.86</v>
      </c>
      <c r="F118" s="249">
        <f t="shared" si="23"/>
        <v>205.307298</v>
      </c>
      <c r="G118" s="249">
        <f t="shared" si="24"/>
        <v>123.552702</v>
      </c>
      <c r="H118" s="591">
        <v>75.45</v>
      </c>
      <c r="I118" s="583">
        <f t="shared" si="21"/>
        <v>404.31</v>
      </c>
      <c r="J118" s="199">
        <v>0</v>
      </c>
      <c r="K118" s="199">
        <v>19.690000000000001</v>
      </c>
      <c r="L118" s="463">
        <f t="shared" si="38"/>
        <v>1966.66</v>
      </c>
      <c r="M118" s="199">
        <v>71.13</v>
      </c>
      <c r="N118" s="433">
        <v>102.15</v>
      </c>
      <c r="O118" s="242">
        <v>876.22</v>
      </c>
      <c r="P118" s="461">
        <f t="shared" si="35"/>
        <v>1049.5</v>
      </c>
      <c r="Q118" s="569">
        <f t="shared" si="39"/>
        <v>3016.16</v>
      </c>
      <c r="R118" s="17">
        <v>0</v>
      </c>
      <c r="S118" s="199"/>
      <c r="T118" s="246"/>
    </row>
    <row r="119" spans="1:20" ht="15.75" thickBot="1" x14ac:dyDescent="0.3">
      <c r="A119" s="243"/>
      <c r="B119" s="241"/>
      <c r="C119" s="253">
        <f>SUM(C116:C118)</f>
        <v>3955.26</v>
      </c>
      <c r="D119" s="244">
        <f>SUM(D116:D118)</f>
        <v>520.36</v>
      </c>
      <c r="E119" s="243">
        <f>SUM(E116:E118)</f>
        <v>922.27</v>
      </c>
      <c r="F119" s="250">
        <f t="shared" si="23"/>
        <v>575.77316100000007</v>
      </c>
      <c r="G119" s="600">
        <f t="shared" si="24"/>
        <v>346.49683899999997</v>
      </c>
      <c r="H119" s="590">
        <f>SUM(H116:H118)</f>
        <v>219.82999999999998</v>
      </c>
      <c r="I119" s="253">
        <f t="shared" si="21"/>
        <v>1142.0999999999999</v>
      </c>
      <c r="J119" s="241">
        <f>SUM(J116:J118)</f>
        <v>539.70000000000005</v>
      </c>
      <c r="K119" s="244">
        <f>SUM(K116:K118)</f>
        <v>58.75</v>
      </c>
      <c r="L119" s="460">
        <f t="shared" si="38"/>
        <v>6216.1699999999992</v>
      </c>
      <c r="M119" s="245">
        <f>SUM(M116:M118)</f>
        <v>195.95999999999998</v>
      </c>
      <c r="N119" s="253">
        <f>SUM(N116:N118)</f>
        <v>306.45000000000005</v>
      </c>
      <c r="O119" s="244">
        <f>SUM(O116:O118)</f>
        <v>2628.66</v>
      </c>
      <c r="P119" s="471">
        <f>SUM(P116:P118)</f>
        <v>3131.07</v>
      </c>
      <c r="Q119" s="567">
        <f t="shared" si="39"/>
        <v>9347.24</v>
      </c>
      <c r="R119" s="603"/>
      <c r="S119" s="260"/>
      <c r="T119" s="245"/>
    </row>
    <row r="120" spans="1:20" x14ac:dyDescent="0.25">
      <c r="A120" s="17" t="s">
        <v>108</v>
      </c>
      <c r="B120" s="20">
        <v>30</v>
      </c>
      <c r="C120" s="433">
        <v>1335.84</v>
      </c>
      <c r="D120" s="242">
        <v>66.83</v>
      </c>
      <c r="E120" s="242">
        <v>141.01</v>
      </c>
      <c r="F120" s="251">
        <f t="shared" si="23"/>
        <v>88.032543000000004</v>
      </c>
      <c r="G120" s="251">
        <f t="shared" si="24"/>
        <v>52.977456999999994</v>
      </c>
      <c r="H120" s="587">
        <v>105.34</v>
      </c>
      <c r="I120" s="582">
        <f t="shared" si="21"/>
        <v>246.35</v>
      </c>
      <c r="J120" s="612">
        <v>0</v>
      </c>
      <c r="K120" s="242">
        <v>15.95</v>
      </c>
      <c r="L120" s="457">
        <f t="shared" si="38"/>
        <v>1664.9699999999998</v>
      </c>
      <c r="M120" s="242">
        <v>125.44</v>
      </c>
      <c r="N120" s="433">
        <v>103.5</v>
      </c>
      <c r="O120" s="242">
        <v>887.8</v>
      </c>
      <c r="P120" s="457">
        <f t="shared" si="35"/>
        <v>1116.74</v>
      </c>
      <c r="Q120" s="568">
        <f t="shared" si="39"/>
        <v>2781.71</v>
      </c>
      <c r="R120" s="17">
        <v>3000</v>
      </c>
      <c r="S120" s="20">
        <v>227611</v>
      </c>
      <c r="T120" s="432">
        <v>30</v>
      </c>
    </row>
    <row r="121" spans="1:20" x14ac:dyDescent="0.25">
      <c r="A121" s="17" t="s">
        <v>109</v>
      </c>
      <c r="B121" s="17"/>
      <c r="C121" s="433">
        <v>1335.84</v>
      </c>
      <c r="D121" s="17">
        <v>102.13</v>
      </c>
      <c r="E121" s="17">
        <v>188.72</v>
      </c>
      <c r="F121" s="48">
        <f t="shared" si="23"/>
        <v>117.817896</v>
      </c>
      <c r="G121" s="48">
        <f t="shared" si="24"/>
        <v>70.902103999999994</v>
      </c>
      <c r="H121" s="155">
        <v>40.94</v>
      </c>
      <c r="I121" s="581">
        <f t="shared" si="21"/>
        <v>229.66</v>
      </c>
      <c r="J121" s="156">
        <v>0</v>
      </c>
      <c r="K121" s="17">
        <v>11.74</v>
      </c>
      <c r="L121" s="457">
        <f t="shared" si="38"/>
        <v>1679.37</v>
      </c>
      <c r="M121" s="17">
        <v>124.22</v>
      </c>
      <c r="N121" s="433">
        <v>103.5</v>
      </c>
      <c r="O121" s="242">
        <v>887.8</v>
      </c>
      <c r="P121" s="457">
        <f t="shared" ref="P121:P122" si="40">SUM(M121:O121)</f>
        <v>1115.52</v>
      </c>
      <c r="Q121" s="561">
        <f t="shared" si="39"/>
        <v>2794.89</v>
      </c>
      <c r="R121" s="17">
        <v>3000</v>
      </c>
      <c r="S121" s="17">
        <v>21032</v>
      </c>
      <c r="T121" s="434"/>
    </row>
    <row r="122" spans="1:20" ht="15.75" thickBot="1" x14ac:dyDescent="0.3">
      <c r="A122" s="199" t="s">
        <v>110</v>
      </c>
      <c r="B122" s="246"/>
      <c r="C122" s="433">
        <v>1335.84</v>
      </c>
      <c r="D122" s="199">
        <v>107.85</v>
      </c>
      <c r="E122" s="247">
        <v>168.55</v>
      </c>
      <c r="F122" s="249">
        <f t="shared" si="23"/>
        <v>105.22576500000001</v>
      </c>
      <c r="G122" s="249">
        <f t="shared" si="24"/>
        <v>63.324235000000002</v>
      </c>
      <c r="H122" s="595">
        <v>76.44</v>
      </c>
      <c r="I122" s="583">
        <f t="shared" si="21"/>
        <v>244.99</v>
      </c>
      <c r="J122" s="614">
        <v>0</v>
      </c>
      <c r="K122" s="247">
        <v>13.96</v>
      </c>
      <c r="L122" s="459">
        <f t="shared" si="38"/>
        <v>1702.6399999999999</v>
      </c>
      <c r="M122" s="247">
        <v>142.26</v>
      </c>
      <c r="N122" s="433">
        <v>103.5</v>
      </c>
      <c r="O122" s="242">
        <v>887.8</v>
      </c>
      <c r="P122" s="459">
        <f t="shared" si="40"/>
        <v>1133.56</v>
      </c>
      <c r="Q122" s="570">
        <f t="shared" si="39"/>
        <v>2836.2</v>
      </c>
      <c r="R122" s="17">
        <v>3000</v>
      </c>
      <c r="S122" s="199">
        <v>484018</v>
      </c>
      <c r="T122" s="246"/>
    </row>
    <row r="123" spans="1:20" ht="15.75" thickBot="1" x14ac:dyDescent="0.3">
      <c r="A123" s="243"/>
      <c r="B123" s="241"/>
      <c r="C123" s="253">
        <f>SUM(C120:C122)</f>
        <v>4007.5199999999995</v>
      </c>
      <c r="D123" s="241">
        <f>SUM(D120:D122)</f>
        <v>276.80999999999995</v>
      </c>
      <c r="E123" s="244">
        <f>SUM(E120:E122)</f>
        <v>498.28000000000003</v>
      </c>
      <c r="F123" s="268">
        <f t="shared" si="23"/>
        <v>311.07620400000002</v>
      </c>
      <c r="G123" s="600">
        <f t="shared" si="24"/>
        <v>187.20379600000001</v>
      </c>
      <c r="H123" s="593">
        <f>SUM(H120:H122)</f>
        <v>222.72</v>
      </c>
      <c r="I123" s="275">
        <f t="shared" si="21"/>
        <v>721</v>
      </c>
      <c r="J123" s="256">
        <f>SUM(J120:J122)</f>
        <v>0</v>
      </c>
      <c r="K123" s="267">
        <f>SUM(K120:K122)</f>
        <v>41.65</v>
      </c>
      <c r="L123" s="460">
        <f t="shared" si="38"/>
        <v>5046.9799999999996</v>
      </c>
      <c r="M123" s="245">
        <f>SUM(M120:M122)</f>
        <v>391.91999999999996</v>
      </c>
      <c r="N123" s="253">
        <f>SUM(N120:N122)</f>
        <v>310.5</v>
      </c>
      <c r="O123" s="244">
        <f>SUM(O120:O122)</f>
        <v>2663.3999999999996</v>
      </c>
      <c r="P123" s="460">
        <f>SUM(P120:P122)</f>
        <v>3365.82</v>
      </c>
      <c r="Q123" s="567">
        <f t="shared" si="39"/>
        <v>8412.7999999999993</v>
      </c>
      <c r="R123" s="603"/>
      <c r="S123" s="260"/>
      <c r="T123" s="245"/>
    </row>
    <row r="124" spans="1:20" x14ac:dyDescent="0.25">
      <c r="A124" s="17" t="s">
        <v>108</v>
      </c>
      <c r="B124" s="20">
        <v>31</v>
      </c>
      <c r="C124" s="433">
        <v>888.62</v>
      </c>
      <c r="D124" s="242">
        <v>49.08</v>
      </c>
      <c r="E124" s="242">
        <v>221.71</v>
      </c>
      <c r="F124" s="251">
        <f t="shared" si="23"/>
        <v>138.41355300000001</v>
      </c>
      <c r="G124" s="251">
        <f t="shared" si="24"/>
        <v>83.296447000000001</v>
      </c>
      <c r="H124" s="587">
        <v>70.069999999999993</v>
      </c>
      <c r="I124" s="582">
        <f t="shared" si="21"/>
        <v>291.77999999999997</v>
      </c>
      <c r="J124" s="242">
        <v>539.70000000000005</v>
      </c>
      <c r="K124" s="433">
        <v>15.17</v>
      </c>
      <c r="L124" s="457">
        <f t="shared" si="38"/>
        <v>1784.3500000000001</v>
      </c>
      <c r="M124" s="242">
        <v>125.44</v>
      </c>
      <c r="N124" s="433">
        <v>68.849999999999994</v>
      </c>
      <c r="O124" s="242">
        <v>590.58000000000004</v>
      </c>
      <c r="P124" s="457">
        <f t="shared" ref="P124:P170" si="41">SUM(M124:O124)</f>
        <v>784.87</v>
      </c>
      <c r="Q124" s="571">
        <f>L124+P124</f>
        <v>2569.2200000000003</v>
      </c>
      <c r="R124" s="17">
        <v>0</v>
      </c>
      <c r="S124" s="20"/>
      <c r="T124" s="432">
        <v>31</v>
      </c>
    </row>
    <row r="125" spans="1:20" x14ac:dyDescent="0.25">
      <c r="A125" s="17" t="s">
        <v>109</v>
      </c>
      <c r="B125" s="17"/>
      <c r="C125" s="433">
        <v>888.62</v>
      </c>
      <c r="D125" s="17">
        <v>73.86</v>
      </c>
      <c r="E125" s="17">
        <v>237.17</v>
      </c>
      <c r="F125" s="48">
        <f t="shared" si="23"/>
        <v>148.06523099999998</v>
      </c>
      <c r="G125" s="48">
        <f t="shared" si="24"/>
        <v>89.10476899999999</v>
      </c>
      <c r="H125" s="155">
        <v>27.23</v>
      </c>
      <c r="I125" s="581">
        <f t="shared" si="21"/>
        <v>264.39999999999998</v>
      </c>
      <c r="J125" s="242">
        <v>539.70000000000005</v>
      </c>
      <c r="K125" s="26">
        <v>7.81</v>
      </c>
      <c r="L125" s="457">
        <f t="shared" si="38"/>
        <v>1774.39</v>
      </c>
      <c r="M125" s="17">
        <v>124.22</v>
      </c>
      <c r="N125" s="433">
        <v>68.849999999999994</v>
      </c>
      <c r="O125" s="242">
        <v>590.58000000000004</v>
      </c>
      <c r="P125" s="456">
        <f t="shared" si="41"/>
        <v>783.65000000000009</v>
      </c>
      <c r="Q125" s="568">
        <f t="shared" ref="Q125:Q130" si="42">L125+P125</f>
        <v>2558.04</v>
      </c>
      <c r="R125" s="17">
        <v>4543</v>
      </c>
      <c r="S125" s="17">
        <v>108732</v>
      </c>
      <c r="T125" s="434"/>
    </row>
    <row r="126" spans="1:20" ht="15.75" thickBot="1" x14ac:dyDescent="0.3">
      <c r="A126" s="199" t="s">
        <v>110</v>
      </c>
      <c r="B126" s="199"/>
      <c r="C126" s="433">
        <v>888.62</v>
      </c>
      <c r="D126" s="247">
        <v>27.37</v>
      </c>
      <c r="E126" s="199">
        <v>225.9</v>
      </c>
      <c r="F126" s="249">
        <f t="shared" si="23"/>
        <v>141.02937000000003</v>
      </c>
      <c r="G126" s="249">
        <f t="shared" si="24"/>
        <v>84.870629999999991</v>
      </c>
      <c r="H126" s="591">
        <v>50.85</v>
      </c>
      <c r="I126" s="583">
        <f t="shared" si="21"/>
        <v>276.75000000000006</v>
      </c>
      <c r="J126" s="199">
        <v>0</v>
      </c>
      <c r="K126" s="172">
        <v>13.27</v>
      </c>
      <c r="L126" s="459">
        <f t="shared" si="38"/>
        <v>1206.01</v>
      </c>
      <c r="M126" s="199">
        <v>142.26</v>
      </c>
      <c r="N126" s="433">
        <v>68.849999999999994</v>
      </c>
      <c r="O126" s="242">
        <v>590.58000000000004</v>
      </c>
      <c r="P126" s="461">
        <f t="shared" si="41"/>
        <v>801.69</v>
      </c>
      <c r="Q126" s="568">
        <f t="shared" si="42"/>
        <v>2007.7</v>
      </c>
      <c r="R126" s="17">
        <v>2558</v>
      </c>
      <c r="S126" s="199">
        <v>144744</v>
      </c>
      <c r="T126" s="246"/>
    </row>
    <row r="127" spans="1:20" ht="15.75" thickBot="1" x14ac:dyDescent="0.3">
      <c r="A127" s="243"/>
      <c r="B127" s="241"/>
      <c r="C127" s="253">
        <f>SUM(C124:C126)</f>
        <v>2665.86</v>
      </c>
      <c r="D127" s="244">
        <f>SUM(D124:D126)</f>
        <v>150.31</v>
      </c>
      <c r="E127" s="243">
        <f>SUM(E124:E126)</f>
        <v>684.78</v>
      </c>
      <c r="F127" s="250">
        <f t="shared" si="23"/>
        <v>427.50815399999999</v>
      </c>
      <c r="G127" s="600">
        <f t="shared" si="24"/>
        <v>257.27184599999998</v>
      </c>
      <c r="H127" s="590">
        <f>SUM(H124:H126)</f>
        <v>148.15</v>
      </c>
      <c r="I127" s="253">
        <f t="shared" si="21"/>
        <v>832.93</v>
      </c>
      <c r="J127" s="241">
        <f>SUM(J124:J126)</f>
        <v>1079.4000000000001</v>
      </c>
      <c r="K127" s="254">
        <f>SUM(K124:K126)</f>
        <v>36.25</v>
      </c>
      <c r="L127" s="460">
        <f t="shared" si="38"/>
        <v>4764.75</v>
      </c>
      <c r="M127" s="245">
        <f>SUM(M124:M126)</f>
        <v>391.91999999999996</v>
      </c>
      <c r="N127" s="253">
        <f>SUM(N124:N126)</f>
        <v>206.54999999999998</v>
      </c>
      <c r="O127" s="244">
        <f>SUM(O124:O126)</f>
        <v>1771.7400000000002</v>
      </c>
      <c r="P127" s="470">
        <f t="shared" si="41"/>
        <v>2370.21</v>
      </c>
      <c r="Q127" s="572">
        <f t="shared" si="42"/>
        <v>7134.96</v>
      </c>
      <c r="R127" s="603"/>
      <c r="S127" s="260"/>
      <c r="T127" s="245"/>
    </row>
    <row r="128" spans="1:20" ht="15.75" thickBot="1" x14ac:dyDescent="0.3">
      <c r="A128" s="17" t="s">
        <v>108</v>
      </c>
      <c r="B128" s="20">
        <v>32</v>
      </c>
      <c r="C128" s="433">
        <v>1306.8</v>
      </c>
      <c r="D128" s="242">
        <v>74.040000000000006</v>
      </c>
      <c r="E128" s="242">
        <v>250.98</v>
      </c>
      <c r="F128" s="251">
        <f t="shared" si="23"/>
        <v>156.686814</v>
      </c>
      <c r="G128" s="251">
        <f t="shared" si="24"/>
        <v>94.293185999999992</v>
      </c>
      <c r="H128" s="596">
        <v>103.05</v>
      </c>
      <c r="I128" s="535">
        <f t="shared" si="21"/>
        <v>354.03</v>
      </c>
      <c r="J128" s="269">
        <v>57.07</v>
      </c>
      <c r="K128" s="242">
        <v>15.61</v>
      </c>
      <c r="L128" s="468">
        <f t="shared" si="38"/>
        <v>1807.5499999999997</v>
      </c>
      <c r="M128" s="242">
        <v>125.44</v>
      </c>
      <c r="N128" s="433">
        <v>101.25</v>
      </c>
      <c r="O128" s="242">
        <v>868.5</v>
      </c>
      <c r="P128" s="457">
        <f t="shared" si="41"/>
        <v>1095.19</v>
      </c>
      <c r="Q128" s="568">
        <f t="shared" si="42"/>
        <v>2902.74</v>
      </c>
      <c r="R128" s="17">
        <v>3440.72</v>
      </c>
      <c r="S128" s="20">
        <v>16210</v>
      </c>
      <c r="T128" s="432">
        <v>32</v>
      </c>
    </row>
    <row r="129" spans="1:20" x14ac:dyDescent="0.25">
      <c r="A129" s="17" t="s">
        <v>109</v>
      </c>
      <c r="B129" s="17"/>
      <c r="C129" s="433">
        <v>1306.8</v>
      </c>
      <c r="D129" s="17">
        <v>74.040000000000006</v>
      </c>
      <c r="E129" s="17">
        <v>240.65</v>
      </c>
      <c r="F129" s="48">
        <f t="shared" si="23"/>
        <v>150.23779500000001</v>
      </c>
      <c r="G129" s="48">
        <f t="shared" si="24"/>
        <v>90.412205</v>
      </c>
      <c r="H129" s="155">
        <v>40.049999999999997</v>
      </c>
      <c r="I129" s="581">
        <f t="shared" si="21"/>
        <v>280.7</v>
      </c>
      <c r="J129" s="17">
        <v>0</v>
      </c>
      <c r="K129" s="17">
        <v>11.48</v>
      </c>
      <c r="L129" s="468">
        <f t="shared" si="38"/>
        <v>1673.02</v>
      </c>
      <c r="M129" s="17">
        <v>62.11</v>
      </c>
      <c r="N129" s="433">
        <v>101.25</v>
      </c>
      <c r="O129" s="242">
        <v>868.5</v>
      </c>
      <c r="P129" s="456">
        <f t="shared" si="41"/>
        <v>1031.8600000000001</v>
      </c>
      <c r="Q129" s="562">
        <f t="shared" si="42"/>
        <v>2704.88</v>
      </c>
      <c r="R129" s="17">
        <v>2902.74</v>
      </c>
      <c r="S129" s="17">
        <v>511386</v>
      </c>
      <c r="T129" s="434"/>
    </row>
    <row r="130" spans="1:20" ht="15.75" thickBot="1" x14ac:dyDescent="0.3">
      <c r="A130" s="199" t="s">
        <v>110</v>
      </c>
      <c r="B130" s="199"/>
      <c r="C130" s="433">
        <v>1306.8</v>
      </c>
      <c r="D130" s="199">
        <v>18.350000000000001</v>
      </c>
      <c r="E130" s="199">
        <v>307.22000000000003</v>
      </c>
      <c r="F130" s="249">
        <f t="shared" si="23"/>
        <v>191.79744600000004</v>
      </c>
      <c r="G130" s="249">
        <f t="shared" si="24"/>
        <v>115.42255400000001</v>
      </c>
      <c r="H130" s="591">
        <v>74.78</v>
      </c>
      <c r="I130" s="583">
        <f t="shared" si="21"/>
        <v>382</v>
      </c>
      <c r="J130" s="199">
        <v>83.8</v>
      </c>
      <c r="K130" s="199">
        <v>19.510000000000002</v>
      </c>
      <c r="L130" s="469">
        <f t="shared" si="38"/>
        <v>1810.4599999999998</v>
      </c>
      <c r="M130" s="199">
        <v>71.13</v>
      </c>
      <c r="N130" s="433">
        <v>101.25</v>
      </c>
      <c r="O130" s="242">
        <v>868.5</v>
      </c>
      <c r="P130" s="461">
        <f t="shared" si="41"/>
        <v>1040.8800000000001</v>
      </c>
      <c r="Q130" s="562">
        <f t="shared" si="42"/>
        <v>2851.34</v>
      </c>
      <c r="R130" s="17">
        <v>2705</v>
      </c>
      <c r="S130" s="199">
        <v>378582</v>
      </c>
      <c r="T130" s="246"/>
    </row>
    <row r="131" spans="1:20" ht="15.75" thickBot="1" x14ac:dyDescent="0.3">
      <c r="A131" s="243"/>
      <c r="B131" s="241"/>
      <c r="C131" s="253">
        <f>SUM(C128:C130)</f>
        <v>3920.3999999999996</v>
      </c>
      <c r="D131" s="241">
        <f>SUM(D128:D130)</f>
        <v>166.43</v>
      </c>
      <c r="E131" s="244">
        <f>SUM(E128:E130)</f>
        <v>798.85</v>
      </c>
      <c r="F131" s="268">
        <f t="shared" si="23"/>
        <v>498.72205500000001</v>
      </c>
      <c r="G131" s="600">
        <f t="shared" si="24"/>
        <v>300.12794500000001</v>
      </c>
      <c r="H131" s="590">
        <f>SUM(H128:H130)</f>
        <v>217.88</v>
      </c>
      <c r="I131" s="253">
        <f t="shared" si="21"/>
        <v>1016.73</v>
      </c>
      <c r="J131" s="241">
        <f>SUM(J128:J130)</f>
        <v>140.87</v>
      </c>
      <c r="K131" s="244">
        <f>SUM(K128:K130)</f>
        <v>46.6</v>
      </c>
      <c r="L131" s="460">
        <f t="shared" si="38"/>
        <v>5291.03</v>
      </c>
      <c r="M131" s="245">
        <f>SUM(M128:M130)</f>
        <v>258.68</v>
      </c>
      <c r="N131" s="253">
        <f>SUM(N128:N130)</f>
        <v>303.75</v>
      </c>
      <c r="O131" s="244">
        <f>SUM(O128:O130)</f>
        <v>2605.5</v>
      </c>
      <c r="P131" s="470">
        <f t="shared" si="41"/>
        <v>3167.9300000000003</v>
      </c>
      <c r="Q131" s="573">
        <f>SUM(Q128:Q130)</f>
        <v>8458.9599999999991</v>
      </c>
      <c r="R131" s="603"/>
      <c r="S131" s="260"/>
      <c r="T131" s="245"/>
    </row>
    <row r="132" spans="1:20" x14ac:dyDescent="0.25">
      <c r="A132" s="17" t="s">
        <v>108</v>
      </c>
      <c r="B132" s="20">
        <v>33</v>
      </c>
      <c r="C132" s="433">
        <v>1315.51</v>
      </c>
      <c r="D132" s="242">
        <v>0</v>
      </c>
      <c r="E132" s="242">
        <v>0</v>
      </c>
      <c r="F132" s="251">
        <v>0</v>
      </c>
      <c r="G132" s="251">
        <f t="shared" si="24"/>
        <v>0</v>
      </c>
      <c r="H132" s="587">
        <v>103.74</v>
      </c>
      <c r="I132" s="582">
        <f t="shared" ref="I132:I195" si="43">SUM(F132:H132)</f>
        <v>103.74</v>
      </c>
      <c r="J132" s="242">
        <v>0</v>
      </c>
      <c r="K132" s="242">
        <v>15.71</v>
      </c>
      <c r="L132" s="457">
        <f t="shared" si="38"/>
        <v>1434.96</v>
      </c>
      <c r="M132" s="242">
        <v>0</v>
      </c>
      <c r="N132" s="433">
        <v>101.93</v>
      </c>
      <c r="O132" s="242">
        <v>874.29</v>
      </c>
      <c r="P132" s="457">
        <f t="shared" si="41"/>
        <v>976.22</v>
      </c>
      <c r="Q132" s="568">
        <f>L132+P132</f>
        <v>2411.1800000000003</v>
      </c>
      <c r="R132" s="17">
        <v>3000</v>
      </c>
      <c r="S132" s="20">
        <v>662580</v>
      </c>
      <c r="T132" s="432">
        <v>33</v>
      </c>
    </row>
    <row r="133" spans="1:20" x14ac:dyDescent="0.25">
      <c r="A133" s="17" t="s">
        <v>109</v>
      </c>
      <c r="B133" s="17"/>
      <c r="C133" s="433">
        <v>1315.51</v>
      </c>
      <c r="D133" s="17">
        <v>0</v>
      </c>
      <c r="E133" s="17">
        <v>0</v>
      </c>
      <c r="F133" s="48">
        <f t="shared" si="23"/>
        <v>0</v>
      </c>
      <c r="G133" s="48">
        <f t="shared" si="24"/>
        <v>0</v>
      </c>
      <c r="H133" s="155">
        <v>40.32</v>
      </c>
      <c r="I133" s="581">
        <f t="shared" si="43"/>
        <v>40.32</v>
      </c>
      <c r="J133" s="17">
        <v>69.75</v>
      </c>
      <c r="K133" s="17">
        <v>11.56</v>
      </c>
      <c r="L133" s="457">
        <f t="shared" si="38"/>
        <v>1437.1399999999999</v>
      </c>
      <c r="M133" s="17">
        <v>124.22</v>
      </c>
      <c r="N133" s="433">
        <v>101.93</v>
      </c>
      <c r="O133" s="242">
        <v>874.29</v>
      </c>
      <c r="P133" s="456">
        <f t="shared" si="41"/>
        <v>1100.44</v>
      </c>
      <c r="Q133" s="568">
        <f t="shared" ref="Q133:Q134" si="44">L133+P133</f>
        <v>2537.58</v>
      </c>
      <c r="R133" s="17">
        <v>3000</v>
      </c>
      <c r="S133" s="17">
        <v>74284</v>
      </c>
      <c r="T133" s="434"/>
    </row>
    <row r="134" spans="1:20" ht="15.75" thickBot="1" x14ac:dyDescent="0.3">
      <c r="A134" s="199" t="s">
        <v>110</v>
      </c>
      <c r="B134" s="199"/>
      <c r="C134" s="433">
        <v>1315.51</v>
      </c>
      <c r="D134" s="199">
        <v>0</v>
      </c>
      <c r="E134" s="199">
        <v>14.22</v>
      </c>
      <c r="F134" s="249">
        <f t="shared" si="23"/>
        <v>8.8775460000000006</v>
      </c>
      <c r="G134" s="249">
        <f t="shared" si="24"/>
        <v>5.342454</v>
      </c>
      <c r="H134" s="591">
        <v>75.28</v>
      </c>
      <c r="I134" s="583">
        <f t="shared" si="43"/>
        <v>89.5</v>
      </c>
      <c r="J134" s="199">
        <v>28.08</v>
      </c>
      <c r="K134" s="199">
        <v>13.75</v>
      </c>
      <c r="L134" s="459">
        <f t="shared" si="38"/>
        <v>1446.84</v>
      </c>
      <c r="M134" s="199">
        <v>142.26</v>
      </c>
      <c r="N134" s="433">
        <v>101.93</v>
      </c>
      <c r="O134" s="242">
        <v>874.29</v>
      </c>
      <c r="P134" s="461">
        <f t="shared" si="41"/>
        <v>1118.48</v>
      </c>
      <c r="Q134" s="569">
        <f t="shared" si="44"/>
        <v>2565.3199999999997</v>
      </c>
      <c r="R134" s="17">
        <v>3000</v>
      </c>
      <c r="S134" s="199">
        <v>244477</v>
      </c>
      <c r="T134" s="246"/>
    </row>
    <row r="135" spans="1:20" ht="15.75" thickBot="1" x14ac:dyDescent="0.3">
      <c r="A135" s="243"/>
      <c r="B135" s="241"/>
      <c r="C135" s="253">
        <f>SUM(C132:C134)</f>
        <v>3946.5299999999997</v>
      </c>
      <c r="D135" s="241">
        <f>SUM(D132:D134)</f>
        <v>0</v>
      </c>
      <c r="E135" s="244">
        <f>SUM(E132:E134)</f>
        <v>14.22</v>
      </c>
      <c r="F135" s="268">
        <f t="shared" si="23"/>
        <v>8.8775460000000006</v>
      </c>
      <c r="G135" s="600">
        <f t="shared" si="24"/>
        <v>5.342454</v>
      </c>
      <c r="H135" s="590">
        <f>SUM(H132:H134)</f>
        <v>219.34</v>
      </c>
      <c r="I135" s="253">
        <f t="shared" si="43"/>
        <v>233.56</v>
      </c>
      <c r="J135" s="241">
        <f>SUM(J132:J134)</f>
        <v>97.83</v>
      </c>
      <c r="K135" s="244">
        <f>SUM(K132:K134)</f>
        <v>41.02</v>
      </c>
      <c r="L135" s="460">
        <f t="shared" si="38"/>
        <v>4318.9400000000005</v>
      </c>
      <c r="M135" s="245">
        <f>SUM(M132:M134)</f>
        <v>266.48</v>
      </c>
      <c r="N135" s="254">
        <f>SUM(N132:N134)</f>
        <v>305.79000000000002</v>
      </c>
      <c r="O135" s="256">
        <f>SUM(O132:O134)</f>
        <v>2622.87</v>
      </c>
      <c r="P135" s="460">
        <f t="shared" si="41"/>
        <v>3195.14</v>
      </c>
      <c r="Q135" s="567">
        <f>SUM(Q132:Q134)</f>
        <v>7514.08</v>
      </c>
      <c r="R135" s="603"/>
      <c r="S135" s="260"/>
      <c r="T135" s="245"/>
    </row>
    <row r="136" spans="1:20" x14ac:dyDescent="0.25">
      <c r="A136" s="17" t="s">
        <v>108</v>
      </c>
      <c r="B136" s="20">
        <v>34</v>
      </c>
      <c r="C136" s="433">
        <v>874.1</v>
      </c>
      <c r="D136" s="242">
        <v>56.54</v>
      </c>
      <c r="E136" s="242">
        <v>184.46</v>
      </c>
      <c r="F136" s="251">
        <f t="shared" ref="F136:F199" si="45">E136-G136</f>
        <v>115.15837800000001</v>
      </c>
      <c r="G136" s="251">
        <f t="shared" ref="G136:G199" si="46">E136*37.57%</f>
        <v>69.301621999999995</v>
      </c>
      <c r="H136" s="587">
        <v>68.930000000000007</v>
      </c>
      <c r="I136" s="582">
        <f t="shared" si="43"/>
        <v>253.39000000000001</v>
      </c>
      <c r="J136" s="242">
        <v>77</v>
      </c>
      <c r="K136" s="242">
        <v>14.92</v>
      </c>
      <c r="L136" s="457">
        <f t="shared" si="38"/>
        <v>1275.95</v>
      </c>
      <c r="M136" s="242">
        <v>62.72</v>
      </c>
      <c r="N136" s="433">
        <v>67.73</v>
      </c>
      <c r="O136" s="242">
        <v>580.92999999999995</v>
      </c>
      <c r="P136" s="457">
        <f t="shared" si="41"/>
        <v>711.37999999999988</v>
      </c>
      <c r="Q136" s="568">
        <f>L136+P136</f>
        <v>1987.33</v>
      </c>
      <c r="R136" s="17">
        <v>1900</v>
      </c>
      <c r="S136" s="20">
        <v>129149</v>
      </c>
      <c r="T136" s="432">
        <v>34</v>
      </c>
    </row>
    <row r="137" spans="1:20" x14ac:dyDescent="0.25">
      <c r="A137" s="17" t="s">
        <v>109</v>
      </c>
      <c r="B137" s="17"/>
      <c r="C137" s="433">
        <v>874.1</v>
      </c>
      <c r="D137" s="17">
        <v>123.43</v>
      </c>
      <c r="E137" s="17">
        <v>231.68</v>
      </c>
      <c r="F137" s="48">
        <f t="shared" si="45"/>
        <v>144.63782400000002</v>
      </c>
      <c r="G137" s="48">
        <f t="shared" si="46"/>
        <v>87.042175999999998</v>
      </c>
      <c r="H137" s="155">
        <v>26.79</v>
      </c>
      <c r="I137" s="581">
        <f t="shared" si="43"/>
        <v>258.47000000000003</v>
      </c>
      <c r="J137" s="17">
        <v>106.9</v>
      </c>
      <c r="K137" s="17">
        <v>10.98</v>
      </c>
      <c r="L137" s="457">
        <f t="shared" si="38"/>
        <v>1373.88</v>
      </c>
      <c r="M137" s="17">
        <v>62.11</v>
      </c>
      <c r="N137" s="433">
        <v>67.73</v>
      </c>
      <c r="O137" s="242">
        <v>580.92999999999995</v>
      </c>
      <c r="P137" s="456">
        <f t="shared" si="41"/>
        <v>710.77</v>
      </c>
      <c r="Q137" s="568">
        <f t="shared" ref="Q137:Q142" si="47">L137+P137</f>
        <v>2084.65</v>
      </c>
      <c r="R137" s="17">
        <v>2000</v>
      </c>
      <c r="S137" s="17">
        <v>18283</v>
      </c>
      <c r="T137" s="434"/>
    </row>
    <row r="138" spans="1:20" ht="15.75" thickBot="1" x14ac:dyDescent="0.3">
      <c r="A138" s="199" t="s">
        <v>110</v>
      </c>
      <c r="B138" s="199"/>
      <c r="C138" s="433">
        <v>874.1</v>
      </c>
      <c r="D138" s="199">
        <v>131.72999999999999</v>
      </c>
      <c r="E138" s="199">
        <v>249.63</v>
      </c>
      <c r="F138" s="249">
        <f t="shared" si="45"/>
        <v>155.844009</v>
      </c>
      <c r="G138" s="249">
        <f t="shared" si="46"/>
        <v>93.785990999999996</v>
      </c>
      <c r="H138" s="591">
        <v>50.02</v>
      </c>
      <c r="I138" s="583">
        <f t="shared" si="43"/>
        <v>299.64999999999998</v>
      </c>
      <c r="J138" s="199">
        <v>250.03</v>
      </c>
      <c r="K138" s="199">
        <v>13.05</v>
      </c>
      <c r="L138" s="459">
        <f t="shared" si="38"/>
        <v>1568.56</v>
      </c>
      <c r="M138" s="199">
        <v>142.26</v>
      </c>
      <c r="N138" s="433">
        <v>67.73</v>
      </c>
      <c r="O138" s="242">
        <v>580.92999999999995</v>
      </c>
      <c r="P138" s="461">
        <f t="shared" si="41"/>
        <v>790.92</v>
      </c>
      <c r="Q138" s="569">
        <f t="shared" si="47"/>
        <v>2359.48</v>
      </c>
      <c r="R138" s="17">
        <v>2100</v>
      </c>
      <c r="S138" s="199">
        <v>763057</v>
      </c>
      <c r="T138" s="246"/>
    </row>
    <row r="139" spans="1:20" ht="15.75" thickBot="1" x14ac:dyDescent="0.3">
      <c r="A139" s="243"/>
      <c r="B139" s="241"/>
      <c r="C139" s="253">
        <f>SUM(C136:C138)</f>
        <v>2622.3</v>
      </c>
      <c r="D139" s="241">
        <f>SUM(D136:D138)</f>
        <v>311.7</v>
      </c>
      <c r="E139" s="244">
        <f>SUM(E136:E138)</f>
        <v>665.77</v>
      </c>
      <c r="F139" s="268">
        <f t="shared" si="45"/>
        <v>415.64021100000002</v>
      </c>
      <c r="G139" s="600">
        <f t="shared" si="46"/>
        <v>250.12978899999999</v>
      </c>
      <c r="H139" s="590">
        <f>SUM(H136:H138)</f>
        <v>145.74</v>
      </c>
      <c r="I139" s="253">
        <f t="shared" si="43"/>
        <v>811.51</v>
      </c>
      <c r="J139" s="241">
        <f>SUM(J136:J138)</f>
        <v>433.93</v>
      </c>
      <c r="K139" s="244">
        <f>SUM(K136:K138)</f>
        <v>38.950000000000003</v>
      </c>
      <c r="L139" s="460">
        <f t="shared" si="38"/>
        <v>4218.3900000000003</v>
      </c>
      <c r="M139" s="245">
        <f>SUM(M136:M138)</f>
        <v>267.08999999999997</v>
      </c>
      <c r="N139" s="253">
        <f>SUM(N136:N138)</f>
        <v>203.19</v>
      </c>
      <c r="O139" s="244">
        <f>SUM(O136:O138)</f>
        <v>1742.79</v>
      </c>
      <c r="P139" s="460">
        <f t="shared" si="41"/>
        <v>2213.0699999999997</v>
      </c>
      <c r="Q139" s="567">
        <f t="shared" si="47"/>
        <v>6431.46</v>
      </c>
      <c r="R139" s="603"/>
      <c r="S139" s="260"/>
      <c r="T139" s="245"/>
    </row>
    <row r="140" spans="1:20" x14ac:dyDescent="0.25">
      <c r="A140" s="17" t="s">
        <v>108</v>
      </c>
      <c r="B140" s="20">
        <v>35</v>
      </c>
      <c r="C140" s="433">
        <v>1312.61</v>
      </c>
      <c r="D140" s="242">
        <v>39.1</v>
      </c>
      <c r="E140" s="242">
        <v>88.54</v>
      </c>
      <c r="F140" s="251">
        <f t="shared" si="45"/>
        <v>55.275522000000002</v>
      </c>
      <c r="G140" s="251">
        <f t="shared" si="46"/>
        <v>33.264478000000004</v>
      </c>
      <c r="H140" s="587">
        <v>103.51</v>
      </c>
      <c r="I140" s="582">
        <f t="shared" si="43"/>
        <v>192.05</v>
      </c>
      <c r="J140" s="612">
        <v>0</v>
      </c>
      <c r="K140" s="242">
        <v>15.68</v>
      </c>
      <c r="L140" s="457">
        <f t="shared" si="38"/>
        <v>1559.4399999999998</v>
      </c>
      <c r="M140" s="242">
        <v>62.72</v>
      </c>
      <c r="N140" s="433">
        <v>101.7</v>
      </c>
      <c r="O140" s="242">
        <v>872.36</v>
      </c>
      <c r="P140" s="457">
        <f t="shared" si="41"/>
        <v>1036.78</v>
      </c>
      <c r="Q140" s="568">
        <f t="shared" si="47"/>
        <v>2596.2199999999998</v>
      </c>
      <c r="R140" s="17">
        <v>2400</v>
      </c>
      <c r="S140" s="20">
        <v>594666</v>
      </c>
      <c r="T140" s="432">
        <v>35</v>
      </c>
    </row>
    <row r="141" spans="1:20" x14ac:dyDescent="0.25">
      <c r="A141" s="17" t="s">
        <v>109</v>
      </c>
      <c r="B141" s="17"/>
      <c r="C141" s="433">
        <v>1312.61</v>
      </c>
      <c r="D141" s="17">
        <v>99.07</v>
      </c>
      <c r="E141" s="17">
        <v>217.66</v>
      </c>
      <c r="F141" s="48">
        <f t="shared" si="45"/>
        <v>135.88513799999998</v>
      </c>
      <c r="G141" s="48">
        <f t="shared" si="46"/>
        <v>81.774861999999999</v>
      </c>
      <c r="H141" s="588">
        <v>40.229999999999997</v>
      </c>
      <c r="I141" s="582">
        <f t="shared" si="43"/>
        <v>257.89</v>
      </c>
      <c r="J141" s="613">
        <v>0</v>
      </c>
      <c r="K141" s="17">
        <v>11.53</v>
      </c>
      <c r="L141" s="457">
        <f t="shared" si="38"/>
        <v>1681.0999999999997</v>
      </c>
      <c r="M141" s="17">
        <v>62.11</v>
      </c>
      <c r="N141" s="433">
        <v>101.7</v>
      </c>
      <c r="O141" s="242">
        <v>872.36</v>
      </c>
      <c r="P141" s="456">
        <f t="shared" si="41"/>
        <v>1036.17</v>
      </c>
      <c r="Q141" s="562">
        <f t="shared" si="47"/>
        <v>2717.2699999999995</v>
      </c>
      <c r="R141" s="17">
        <v>2400</v>
      </c>
      <c r="S141" s="17">
        <v>4512</v>
      </c>
      <c r="T141" s="434"/>
    </row>
    <row r="142" spans="1:20" ht="15.75" thickBot="1" x14ac:dyDescent="0.3">
      <c r="A142" s="199" t="s">
        <v>110</v>
      </c>
      <c r="B142" s="199"/>
      <c r="C142" s="433">
        <v>1312.61</v>
      </c>
      <c r="D142" s="199">
        <v>226.77</v>
      </c>
      <c r="E142" s="199">
        <v>413.51</v>
      </c>
      <c r="F142" s="249">
        <f t="shared" si="45"/>
        <v>258.154293</v>
      </c>
      <c r="G142" s="249">
        <f t="shared" si="46"/>
        <v>155.355707</v>
      </c>
      <c r="H142" s="592">
        <v>75.11</v>
      </c>
      <c r="I142" s="535">
        <f t="shared" si="43"/>
        <v>488.62</v>
      </c>
      <c r="J142" s="613">
        <v>0</v>
      </c>
      <c r="K142" s="199">
        <v>19.600000000000001</v>
      </c>
      <c r="L142" s="457">
        <f t="shared" si="38"/>
        <v>2047.6</v>
      </c>
      <c r="M142" s="199">
        <v>213.39</v>
      </c>
      <c r="N142" s="433">
        <v>101.7</v>
      </c>
      <c r="O142" s="242">
        <v>872.36</v>
      </c>
      <c r="P142" s="461">
        <f t="shared" si="41"/>
        <v>1187.45</v>
      </c>
      <c r="Q142" s="562">
        <f t="shared" si="47"/>
        <v>3235.05</v>
      </c>
      <c r="R142" s="17">
        <v>2800</v>
      </c>
      <c r="S142" s="199">
        <v>239157</v>
      </c>
      <c r="T142" s="246"/>
    </row>
    <row r="143" spans="1:20" ht="15.75" thickBot="1" x14ac:dyDescent="0.3">
      <c r="A143" s="243"/>
      <c r="B143" s="241"/>
      <c r="C143" s="253">
        <f>SUM(C140:C142)</f>
        <v>3937.83</v>
      </c>
      <c r="D143" s="241">
        <f>SUM(D140:D142)</f>
        <v>364.94</v>
      </c>
      <c r="E143" s="244">
        <f>SUM(E140:E142)</f>
        <v>719.71</v>
      </c>
      <c r="F143" s="268">
        <f t="shared" si="45"/>
        <v>449.31495300000006</v>
      </c>
      <c r="G143" s="600">
        <f t="shared" si="46"/>
        <v>270.39504699999998</v>
      </c>
      <c r="H143" s="590">
        <f>SUM(H140:H142)</f>
        <v>218.85000000000002</v>
      </c>
      <c r="I143" s="253">
        <f t="shared" si="43"/>
        <v>938.56000000000006</v>
      </c>
      <c r="J143" s="241">
        <f t="shared" ref="J143:O143" si="48">SUM(J140:J142)</f>
        <v>0</v>
      </c>
      <c r="K143" s="244">
        <f t="shared" si="48"/>
        <v>46.81</v>
      </c>
      <c r="L143" s="460">
        <f t="shared" si="48"/>
        <v>5288.1399999999994</v>
      </c>
      <c r="M143" s="245">
        <f t="shared" si="48"/>
        <v>338.21999999999997</v>
      </c>
      <c r="N143" s="253">
        <f t="shared" si="48"/>
        <v>305.10000000000002</v>
      </c>
      <c r="O143" s="244">
        <f t="shared" si="48"/>
        <v>2617.08</v>
      </c>
      <c r="P143" s="460">
        <f t="shared" si="41"/>
        <v>3260.3999999999996</v>
      </c>
      <c r="Q143" s="563">
        <f>SUM(Q140:Q142)</f>
        <v>8548.5400000000009</v>
      </c>
      <c r="R143" s="603"/>
      <c r="S143" s="260"/>
      <c r="T143" s="245"/>
    </row>
    <row r="144" spans="1:20" x14ac:dyDescent="0.25">
      <c r="A144" s="17" t="s">
        <v>108</v>
      </c>
      <c r="B144" s="20">
        <v>36</v>
      </c>
      <c r="C144" s="433">
        <v>1245.82</v>
      </c>
      <c r="D144" s="242">
        <v>120.3</v>
      </c>
      <c r="E144" s="242">
        <v>245.94</v>
      </c>
      <c r="F144" s="251">
        <f t="shared" si="45"/>
        <v>153.54034200000001</v>
      </c>
      <c r="G144" s="251">
        <f t="shared" si="46"/>
        <v>92.399657999999988</v>
      </c>
      <c r="H144" s="587">
        <v>98.24</v>
      </c>
      <c r="I144" s="582">
        <f t="shared" si="43"/>
        <v>344.18</v>
      </c>
      <c r="J144" s="612">
        <v>0</v>
      </c>
      <c r="K144" s="242">
        <v>21.26</v>
      </c>
      <c r="L144" s="457">
        <f t="shared" ref="L144:L162" si="49">C144+D144+I144+J144+K144</f>
        <v>1731.56</v>
      </c>
      <c r="M144" s="242">
        <v>125.44</v>
      </c>
      <c r="N144" s="433">
        <v>96.53</v>
      </c>
      <c r="O144" s="242">
        <v>827.97</v>
      </c>
      <c r="P144" s="457">
        <f t="shared" si="41"/>
        <v>1049.94</v>
      </c>
      <c r="Q144" s="561">
        <f>L144+P144</f>
        <v>2781.5</v>
      </c>
      <c r="R144" s="17">
        <v>3000</v>
      </c>
      <c r="S144" s="20">
        <v>142137</v>
      </c>
      <c r="T144" s="432">
        <v>36</v>
      </c>
    </row>
    <row r="145" spans="1:20" x14ac:dyDescent="0.25">
      <c r="A145" s="17" t="s">
        <v>109</v>
      </c>
      <c r="B145" s="17"/>
      <c r="C145" s="433">
        <v>1245.82</v>
      </c>
      <c r="D145" s="17">
        <v>120.3</v>
      </c>
      <c r="E145" s="17">
        <v>245.94</v>
      </c>
      <c r="F145" s="48">
        <f t="shared" si="45"/>
        <v>153.54034200000001</v>
      </c>
      <c r="G145" s="48">
        <f t="shared" si="46"/>
        <v>92.399657999999988</v>
      </c>
      <c r="H145" s="155">
        <v>38.18</v>
      </c>
      <c r="I145" s="581">
        <f t="shared" si="43"/>
        <v>284.12</v>
      </c>
      <c r="J145" s="156">
        <v>0</v>
      </c>
      <c r="K145" s="17">
        <v>16.88</v>
      </c>
      <c r="L145" s="457">
        <f t="shared" si="49"/>
        <v>1667.12</v>
      </c>
      <c r="M145" s="17">
        <v>124.22</v>
      </c>
      <c r="N145" s="433">
        <v>96.53</v>
      </c>
      <c r="O145" s="242">
        <v>827.97</v>
      </c>
      <c r="P145" s="456">
        <f t="shared" si="41"/>
        <v>1048.72</v>
      </c>
      <c r="Q145" s="561">
        <f t="shared" ref="Q145:Q151" si="50">L145+P145</f>
        <v>2715.84</v>
      </c>
      <c r="R145" s="17">
        <v>3000</v>
      </c>
      <c r="S145" s="17">
        <v>28645</v>
      </c>
      <c r="T145" s="434"/>
    </row>
    <row r="146" spans="1:20" ht="15.75" thickBot="1" x14ac:dyDescent="0.3">
      <c r="A146" s="199" t="s">
        <v>110</v>
      </c>
      <c r="B146" s="199"/>
      <c r="C146" s="433">
        <v>1245.82</v>
      </c>
      <c r="D146" s="199">
        <v>62.8</v>
      </c>
      <c r="E146" s="199">
        <v>199.66</v>
      </c>
      <c r="F146" s="249">
        <f t="shared" si="45"/>
        <v>124.647738</v>
      </c>
      <c r="G146" s="249">
        <f t="shared" si="46"/>
        <v>75.012261999999993</v>
      </c>
      <c r="H146" s="591">
        <v>71.290000000000006</v>
      </c>
      <c r="I146" s="583">
        <f t="shared" si="43"/>
        <v>270.95</v>
      </c>
      <c r="J146" s="614">
        <v>0</v>
      </c>
      <c r="K146" s="199">
        <v>18.600000000000001</v>
      </c>
      <c r="L146" s="459">
        <f t="shared" si="49"/>
        <v>1598.1699999999998</v>
      </c>
      <c r="M146" s="199">
        <v>142.26</v>
      </c>
      <c r="N146" s="433">
        <v>96.53</v>
      </c>
      <c r="O146" s="242">
        <v>827.97</v>
      </c>
      <c r="P146" s="461">
        <f t="shared" si="41"/>
        <v>1066.76</v>
      </c>
      <c r="Q146" s="570">
        <f t="shared" si="50"/>
        <v>2664.93</v>
      </c>
      <c r="R146" s="17">
        <v>3000</v>
      </c>
      <c r="S146" s="199">
        <v>55941</v>
      </c>
      <c r="T146" s="246"/>
    </row>
    <row r="147" spans="1:20" ht="15.75" thickBot="1" x14ac:dyDescent="0.3">
      <c r="A147" s="243"/>
      <c r="B147" s="241"/>
      <c r="C147" s="253">
        <f>SUM(C144:C146)</f>
        <v>3737.46</v>
      </c>
      <c r="D147" s="244">
        <f>SUM(D144:D146)</f>
        <v>303.39999999999998</v>
      </c>
      <c r="E147" s="437">
        <f>SUM(E144:E146)</f>
        <v>691.54</v>
      </c>
      <c r="F147" s="268">
        <f t="shared" si="45"/>
        <v>431.72842199999997</v>
      </c>
      <c r="G147" s="600">
        <f t="shared" si="46"/>
        <v>259.811578</v>
      </c>
      <c r="H147" s="590">
        <f>SUM(H144:H146)</f>
        <v>207.70999999999998</v>
      </c>
      <c r="I147" s="253">
        <f t="shared" si="43"/>
        <v>899.25</v>
      </c>
      <c r="J147" s="241">
        <f>SUM(J144:J146)</f>
        <v>0</v>
      </c>
      <c r="K147" s="244">
        <f>SUM(K144:K146)</f>
        <v>56.74</v>
      </c>
      <c r="L147" s="460">
        <f t="shared" si="49"/>
        <v>4996.8500000000004</v>
      </c>
      <c r="M147" s="245">
        <f>SUM(M144:M146)</f>
        <v>391.91999999999996</v>
      </c>
      <c r="N147" s="253">
        <f>SUM(N144:N146)</f>
        <v>289.59000000000003</v>
      </c>
      <c r="O147" s="244">
        <f>SUM(O144:O146)</f>
        <v>2483.91</v>
      </c>
      <c r="P147" s="460">
        <f t="shared" si="41"/>
        <v>3165.42</v>
      </c>
      <c r="Q147" s="567">
        <f t="shared" si="50"/>
        <v>8162.27</v>
      </c>
      <c r="R147" s="603"/>
      <c r="S147" s="260"/>
      <c r="T147" s="245"/>
    </row>
    <row r="148" spans="1:20" ht="15.75" thickBot="1" x14ac:dyDescent="0.3">
      <c r="A148" s="17" t="s">
        <v>108</v>
      </c>
      <c r="B148" s="20">
        <v>37</v>
      </c>
      <c r="C148" s="242">
        <v>874.1</v>
      </c>
      <c r="D148" s="242">
        <v>0</v>
      </c>
      <c r="E148" s="242">
        <v>0</v>
      </c>
      <c r="F148" s="251">
        <f t="shared" si="45"/>
        <v>0</v>
      </c>
      <c r="G148" s="251">
        <f t="shared" si="46"/>
        <v>0</v>
      </c>
      <c r="H148" s="587">
        <v>68.930000000000007</v>
      </c>
      <c r="I148" s="582">
        <f t="shared" si="43"/>
        <v>68.930000000000007</v>
      </c>
      <c r="J148" s="242">
        <v>0</v>
      </c>
      <c r="K148" s="433">
        <v>14.92</v>
      </c>
      <c r="L148" s="457">
        <f t="shared" si="49"/>
        <v>957.94999999999993</v>
      </c>
      <c r="M148" s="242">
        <v>0</v>
      </c>
      <c r="N148" s="433">
        <v>67.73</v>
      </c>
      <c r="O148" s="242">
        <v>580.92999999999995</v>
      </c>
      <c r="P148" s="472">
        <f t="shared" si="41"/>
        <v>648.66</v>
      </c>
      <c r="Q148" s="574">
        <f t="shared" si="50"/>
        <v>1606.61</v>
      </c>
      <c r="R148" s="17">
        <v>0</v>
      </c>
      <c r="S148" s="20"/>
      <c r="T148" s="432">
        <v>37</v>
      </c>
    </row>
    <row r="149" spans="1:20" x14ac:dyDescent="0.25">
      <c r="A149" s="17" t="s">
        <v>109</v>
      </c>
      <c r="B149" s="17"/>
      <c r="C149" s="242">
        <v>874.1</v>
      </c>
      <c r="D149" s="17">
        <v>72.66</v>
      </c>
      <c r="E149" s="17">
        <v>115.55</v>
      </c>
      <c r="F149" s="48">
        <f t="shared" si="45"/>
        <v>72.137865000000005</v>
      </c>
      <c r="G149" s="48">
        <f t="shared" si="46"/>
        <v>43.412134999999999</v>
      </c>
      <c r="H149" s="588">
        <v>26.79</v>
      </c>
      <c r="I149" s="582">
        <f t="shared" si="43"/>
        <v>142.34</v>
      </c>
      <c r="J149" s="242">
        <v>0</v>
      </c>
      <c r="K149" s="26">
        <v>7.71</v>
      </c>
      <c r="L149" s="457">
        <f t="shared" si="49"/>
        <v>1096.81</v>
      </c>
      <c r="M149" s="17">
        <v>0</v>
      </c>
      <c r="N149" s="433">
        <v>67.73</v>
      </c>
      <c r="O149" s="242">
        <v>580.92999999999995</v>
      </c>
      <c r="P149" s="456">
        <f t="shared" si="41"/>
        <v>648.66</v>
      </c>
      <c r="Q149" s="575">
        <f t="shared" si="50"/>
        <v>1745.4699999999998</v>
      </c>
      <c r="R149" s="17">
        <v>0</v>
      </c>
      <c r="S149" s="17"/>
      <c r="T149" s="434"/>
    </row>
    <row r="150" spans="1:20" ht="15.75" thickBot="1" x14ac:dyDescent="0.3">
      <c r="A150" s="199" t="s">
        <v>110</v>
      </c>
      <c r="B150" s="199"/>
      <c r="C150" s="242">
        <v>874.1</v>
      </c>
      <c r="D150" s="199">
        <v>137.56</v>
      </c>
      <c r="E150" s="199">
        <v>217.41</v>
      </c>
      <c r="F150" s="249">
        <f t="shared" si="45"/>
        <v>135.729063</v>
      </c>
      <c r="G150" s="249">
        <f t="shared" si="46"/>
        <v>81.680937</v>
      </c>
      <c r="H150" s="592">
        <v>50.02</v>
      </c>
      <c r="I150" s="535">
        <f t="shared" si="43"/>
        <v>267.43</v>
      </c>
      <c r="J150" s="20">
        <v>0</v>
      </c>
      <c r="K150" s="172">
        <v>13.05</v>
      </c>
      <c r="L150" s="459">
        <f t="shared" si="49"/>
        <v>1292.1400000000001</v>
      </c>
      <c r="M150" s="199">
        <v>213.39</v>
      </c>
      <c r="N150" s="433">
        <v>67.73</v>
      </c>
      <c r="O150" s="242">
        <v>580.92999999999995</v>
      </c>
      <c r="P150" s="461">
        <f t="shared" si="41"/>
        <v>862.05</v>
      </c>
      <c r="Q150" s="562">
        <f t="shared" si="50"/>
        <v>2154.19</v>
      </c>
      <c r="R150" s="17">
        <v>6000</v>
      </c>
      <c r="S150" s="199">
        <v>465239</v>
      </c>
      <c r="T150" s="246"/>
    </row>
    <row r="151" spans="1:20" ht="15.75" thickBot="1" x14ac:dyDescent="0.3">
      <c r="A151" s="243"/>
      <c r="B151" s="241"/>
      <c r="C151" s="253">
        <f>SUM(C148:C150)</f>
        <v>2622.3</v>
      </c>
      <c r="D151" s="244">
        <f>SUM(D148:D150)</f>
        <v>210.22</v>
      </c>
      <c r="E151" s="243">
        <f>SUM(E148:E150)</f>
        <v>332.96</v>
      </c>
      <c r="F151" s="250">
        <f t="shared" si="45"/>
        <v>207.866928</v>
      </c>
      <c r="G151" s="600">
        <f t="shared" si="46"/>
        <v>125.09307199999998</v>
      </c>
      <c r="H151" s="590">
        <f>SUM(H148:H150)</f>
        <v>145.74</v>
      </c>
      <c r="I151" s="253">
        <f t="shared" si="43"/>
        <v>478.7</v>
      </c>
      <c r="J151" s="241">
        <f>SUM(J148:J150)</f>
        <v>0</v>
      </c>
      <c r="K151" s="254">
        <f>SUM(K148:K150)</f>
        <v>35.68</v>
      </c>
      <c r="L151" s="460">
        <f t="shared" si="49"/>
        <v>3346.8999999999996</v>
      </c>
      <c r="M151" s="245">
        <f>SUM(M148:M150)</f>
        <v>213.39</v>
      </c>
      <c r="N151" s="253">
        <f>SUM(N148:N150)</f>
        <v>203.19</v>
      </c>
      <c r="O151" s="244">
        <f>SUM(O148:O150)</f>
        <v>1742.79</v>
      </c>
      <c r="P151" s="460">
        <f t="shared" si="41"/>
        <v>2159.37</v>
      </c>
      <c r="Q151" s="576">
        <f t="shared" si="50"/>
        <v>5506.2699999999995</v>
      </c>
      <c r="R151" s="603"/>
      <c r="S151" s="260"/>
      <c r="T151" s="245"/>
    </row>
    <row r="152" spans="1:20" x14ac:dyDescent="0.25">
      <c r="A152" s="17" t="s">
        <v>108</v>
      </c>
      <c r="B152" s="20">
        <v>38</v>
      </c>
      <c r="C152" s="433">
        <v>1321.32</v>
      </c>
      <c r="D152" s="242">
        <v>588.27</v>
      </c>
      <c r="E152" s="242">
        <v>1000.98</v>
      </c>
      <c r="F152" s="251">
        <f t="shared" si="45"/>
        <v>624.91181400000005</v>
      </c>
      <c r="G152" s="251">
        <f t="shared" si="46"/>
        <v>376.06818599999997</v>
      </c>
      <c r="H152" s="587">
        <v>104.2</v>
      </c>
      <c r="I152" s="582">
        <f t="shared" si="43"/>
        <v>1105.18</v>
      </c>
      <c r="J152" s="612">
        <v>0</v>
      </c>
      <c r="K152" s="242">
        <v>22.55</v>
      </c>
      <c r="L152" s="457">
        <f t="shared" si="49"/>
        <v>3037.32</v>
      </c>
      <c r="M152" s="242">
        <v>188.16</v>
      </c>
      <c r="N152" s="433">
        <v>102.38</v>
      </c>
      <c r="O152" s="242">
        <v>878.15</v>
      </c>
      <c r="P152" s="457">
        <f t="shared" si="41"/>
        <v>1168.69</v>
      </c>
      <c r="Q152" s="561">
        <f>L152+P152</f>
        <v>4206.01</v>
      </c>
      <c r="R152" s="17">
        <v>3980</v>
      </c>
      <c r="S152" s="20">
        <v>82723</v>
      </c>
      <c r="T152" s="432">
        <v>38</v>
      </c>
    </row>
    <row r="153" spans="1:20" x14ac:dyDescent="0.25">
      <c r="A153" s="17" t="s">
        <v>109</v>
      </c>
      <c r="B153" s="17"/>
      <c r="C153" s="433">
        <v>1321.32</v>
      </c>
      <c r="D153" s="17">
        <v>588.27</v>
      </c>
      <c r="E153" s="17">
        <v>1000.98</v>
      </c>
      <c r="F153" s="48">
        <f t="shared" si="45"/>
        <v>624.91181400000005</v>
      </c>
      <c r="G153" s="48">
        <f t="shared" si="46"/>
        <v>376.06818599999997</v>
      </c>
      <c r="H153" s="155">
        <v>40.5</v>
      </c>
      <c r="I153" s="581">
        <f t="shared" si="43"/>
        <v>1041.48</v>
      </c>
      <c r="J153" s="156">
        <v>0</v>
      </c>
      <c r="K153" s="17">
        <v>11.69</v>
      </c>
      <c r="L153" s="457">
        <f t="shared" si="49"/>
        <v>2962.7599999999998</v>
      </c>
      <c r="M153" s="17">
        <v>186.33</v>
      </c>
      <c r="N153" s="433">
        <v>102.38</v>
      </c>
      <c r="O153" s="242">
        <v>878.15</v>
      </c>
      <c r="P153" s="457">
        <f t="shared" si="41"/>
        <v>1166.8600000000001</v>
      </c>
      <c r="Q153" s="561">
        <f t="shared" ref="Q153:Q158" si="51">L153+P153</f>
        <v>4129.62</v>
      </c>
      <c r="R153" s="17">
        <v>5000</v>
      </c>
      <c r="S153" s="17" t="s">
        <v>192</v>
      </c>
      <c r="T153" s="434"/>
    </row>
    <row r="154" spans="1:20" ht="15.75" thickBot="1" x14ac:dyDescent="0.3">
      <c r="A154" s="199" t="s">
        <v>110</v>
      </c>
      <c r="B154" s="247"/>
      <c r="C154" s="433">
        <v>1321.32</v>
      </c>
      <c r="D154" s="247">
        <v>588.27</v>
      </c>
      <c r="E154" s="247">
        <v>1000.98</v>
      </c>
      <c r="F154" s="249">
        <f t="shared" si="45"/>
        <v>624.91181400000005</v>
      </c>
      <c r="G154" s="249">
        <f t="shared" si="46"/>
        <v>376.06818599999997</v>
      </c>
      <c r="H154" s="595">
        <v>75.61</v>
      </c>
      <c r="I154" s="583">
        <f t="shared" si="43"/>
        <v>1076.5899999999999</v>
      </c>
      <c r="J154" s="615">
        <v>0</v>
      </c>
      <c r="K154" s="247">
        <v>19.73</v>
      </c>
      <c r="L154" s="459">
        <f t="shared" si="49"/>
        <v>3005.91</v>
      </c>
      <c r="M154" s="247">
        <v>213.39</v>
      </c>
      <c r="N154" s="433">
        <v>102.38</v>
      </c>
      <c r="O154" s="242">
        <v>878.15</v>
      </c>
      <c r="P154" s="459">
        <f t="shared" si="41"/>
        <v>1193.92</v>
      </c>
      <c r="Q154" s="570">
        <f t="shared" si="51"/>
        <v>4199.83</v>
      </c>
      <c r="R154" s="17">
        <v>4000</v>
      </c>
      <c r="S154" s="199">
        <v>412721</v>
      </c>
      <c r="T154" s="246"/>
    </row>
    <row r="155" spans="1:20" ht="15.75" thickBot="1" x14ac:dyDescent="0.3">
      <c r="A155" s="243"/>
      <c r="B155" s="241"/>
      <c r="C155" s="253">
        <f>SUM(C152:C154)</f>
        <v>3963.96</v>
      </c>
      <c r="D155" s="244">
        <f>SUM(D152:D154)</f>
        <v>1764.81</v>
      </c>
      <c r="E155" s="243">
        <f>SUM(E152:E154)</f>
        <v>3002.94</v>
      </c>
      <c r="F155" s="250">
        <f t="shared" si="45"/>
        <v>1874.7354420000001</v>
      </c>
      <c r="G155" s="250">
        <f t="shared" si="46"/>
        <v>1128.2045579999999</v>
      </c>
      <c r="H155" s="594">
        <f>SUM(H152:H154)</f>
        <v>220.31</v>
      </c>
      <c r="I155" s="257">
        <f t="shared" si="43"/>
        <v>3223.25</v>
      </c>
      <c r="J155" s="241">
        <f>SUM(J152:J154)</f>
        <v>0</v>
      </c>
      <c r="K155" s="244">
        <f>SUM(K152:K154)</f>
        <v>53.97</v>
      </c>
      <c r="L155" s="460">
        <f t="shared" si="49"/>
        <v>9005.99</v>
      </c>
      <c r="M155" s="245">
        <f>SUM(M152:M154)</f>
        <v>587.88</v>
      </c>
      <c r="N155" s="253">
        <f>SUM(N152:N154)</f>
        <v>307.14</v>
      </c>
      <c r="O155" s="244">
        <f>SUM(O152:O154)</f>
        <v>2634.45</v>
      </c>
      <c r="P155" s="460">
        <f t="shared" si="41"/>
        <v>3529.47</v>
      </c>
      <c r="Q155" s="567">
        <f t="shared" si="51"/>
        <v>12535.46</v>
      </c>
      <c r="R155" s="603"/>
      <c r="S155" s="260"/>
      <c r="T155" s="245"/>
    </row>
    <row r="156" spans="1:20" x14ac:dyDescent="0.25">
      <c r="A156" s="17" t="s">
        <v>108</v>
      </c>
      <c r="B156" s="20">
        <v>39</v>
      </c>
      <c r="C156" s="433">
        <v>1309.7</v>
      </c>
      <c r="D156" s="242">
        <v>144.30000000000001</v>
      </c>
      <c r="E156" s="242">
        <v>299.8</v>
      </c>
      <c r="F156" s="251">
        <f t="shared" si="45"/>
        <v>187.16514000000001</v>
      </c>
      <c r="G156" s="251">
        <f t="shared" si="46"/>
        <v>112.63486</v>
      </c>
      <c r="H156" s="587">
        <v>103.28</v>
      </c>
      <c r="I156" s="582">
        <f t="shared" si="43"/>
        <v>403.08000000000004</v>
      </c>
      <c r="J156" s="612">
        <v>0</v>
      </c>
      <c r="K156" s="242">
        <v>15.64</v>
      </c>
      <c r="L156" s="457">
        <f t="shared" si="49"/>
        <v>1872.72</v>
      </c>
      <c r="M156" s="242">
        <v>188.16</v>
      </c>
      <c r="N156" s="433">
        <v>101.48</v>
      </c>
      <c r="O156" s="242">
        <v>870.43</v>
      </c>
      <c r="P156" s="457">
        <f t="shared" si="41"/>
        <v>1160.07</v>
      </c>
      <c r="Q156" s="568">
        <f t="shared" si="51"/>
        <v>3032.79</v>
      </c>
      <c r="R156" s="17">
        <v>3200</v>
      </c>
      <c r="S156" s="20">
        <v>123517</v>
      </c>
      <c r="T156" s="432">
        <v>39</v>
      </c>
    </row>
    <row r="157" spans="1:20" x14ac:dyDescent="0.25">
      <c r="A157" s="17" t="s">
        <v>109</v>
      </c>
      <c r="B157" s="17"/>
      <c r="C157" s="433">
        <v>1309.7</v>
      </c>
      <c r="D157" s="17">
        <v>397.05</v>
      </c>
      <c r="E157" s="17">
        <v>610.29999999999995</v>
      </c>
      <c r="F157" s="48">
        <f t="shared" si="45"/>
        <v>381.01029</v>
      </c>
      <c r="G157" s="48">
        <f t="shared" si="46"/>
        <v>229.28970999999996</v>
      </c>
      <c r="H157" s="155">
        <v>40.14</v>
      </c>
      <c r="I157" s="581">
        <f t="shared" si="43"/>
        <v>650.43999999999994</v>
      </c>
      <c r="J157" s="156">
        <v>0</v>
      </c>
      <c r="K157" s="17">
        <v>16.88</v>
      </c>
      <c r="L157" s="457">
        <f t="shared" si="49"/>
        <v>2374.0700000000002</v>
      </c>
      <c r="M157" s="17">
        <v>186.33</v>
      </c>
      <c r="N157" s="433">
        <v>101.48</v>
      </c>
      <c r="O157" s="242">
        <v>870.43</v>
      </c>
      <c r="P157" s="456">
        <f t="shared" si="41"/>
        <v>1158.24</v>
      </c>
      <c r="Q157" s="562">
        <f t="shared" si="51"/>
        <v>3532.3100000000004</v>
      </c>
      <c r="R157" s="17">
        <v>3400</v>
      </c>
      <c r="S157" s="17"/>
      <c r="T157" s="434"/>
    </row>
    <row r="158" spans="1:20" ht="15.75" thickBot="1" x14ac:dyDescent="0.3">
      <c r="A158" s="199" t="s">
        <v>110</v>
      </c>
      <c r="B158" s="247"/>
      <c r="C158" s="433">
        <v>1309.7</v>
      </c>
      <c r="D158" s="247">
        <v>374.79</v>
      </c>
      <c r="E158" s="247">
        <v>554.47</v>
      </c>
      <c r="F158" s="249">
        <f t="shared" si="45"/>
        <v>346.155621</v>
      </c>
      <c r="G158" s="249">
        <f t="shared" si="46"/>
        <v>208.314379</v>
      </c>
      <c r="H158" s="595">
        <v>74.95</v>
      </c>
      <c r="I158" s="583">
        <f t="shared" si="43"/>
        <v>629.42000000000007</v>
      </c>
      <c r="J158" s="615">
        <v>0</v>
      </c>
      <c r="K158" s="247">
        <v>13.69</v>
      </c>
      <c r="L158" s="459">
        <f t="shared" si="49"/>
        <v>2327.6</v>
      </c>
      <c r="M158" s="247">
        <v>213.39</v>
      </c>
      <c r="N158" s="433">
        <v>101.48</v>
      </c>
      <c r="O158" s="242">
        <v>870.43</v>
      </c>
      <c r="P158" s="461">
        <f t="shared" si="41"/>
        <v>1185.3</v>
      </c>
      <c r="Q158" s="562">
        <f t="shared" si="51"/>
        <v>3512.8999999999996</v>
      </c>
      <c r="R158" s="17">
        <v>0</v>
      </c>
      <c r="S158" s="199">
        <v>37588</v>
      </c>
      <c r="T158" s="246"/>
    </row>
    <row r="159" spans="1:20" ht="15.75" thickBot="1" x14ac:dyDescent="0.3">
      <c r="A159" s="243"/>
      <c r="B159" s="241"/>
      <c r="C159" s="253">
        <f>SUM(C156:C158)</f>
        <v>3929.1000000000004</v>
      </c>
      <c r="D159" s="244">
        <f>SUM(D156:D158)</f>
        <v>916.1400000000001</v>
      </c>
      <c r="E159" s="243">
        <f>SUM(E156:E158)</f>
        <v>1464.57</v>
      </c>
      <c r="F159" s="250">
        <f t="shared" si="45"/>
        <v>914.331051</v>
      </c>
      <c r="G159" s="250">
        <f t="shared" si="46"/>
        <v>550.23894899999993</v>
      </c>
      <c r="H159" s="594">
        <f>SUM(H156:H158)</f>
        <v>218.37</v>
      </c>
      <c r="I159" s="257">
        <f t="shared" si="43"/>
        <v>1682.94</v>
      </c>
      <c r="J159" s="241">
        <f>SUM(J156:J158)</f>
        <v>0</v>
      </c>
      <c r="K159" s="244">
        <f>SUM(K156:K158)</f>
        <v>46.209999999999994</v>
      </c>
      <c r="L159" s="460">
        <f t="shared" si="49"/>
        <v>6574.39</v>
      </c>
      <c r="M159" s="245">
        <f>SUM(M156:M158)</f>
        <v>587.88</v>
      </c>
      <c r="N159" s="253">
        <f>SUM(N156:N158)</f>
        <v>304.44</v>
      </c>
      <c r="O159" s="244">
        <f>SUM(O156:O158)</f>
        <v>2611.29</v>
      </c>
      <c r="P159" s="460">
        <f t="shared" si="41"/>
        <v>3503.6099999999997</v>
      </c>
      <c r="Q159" s="563">
        <f>SUM(Q156:Q158)</f>
        <v>10078</v>
      </c>
      <c r="R159" s="603"/>
      <c r="S159" s="260"/>
      <c r="T159" s="245"/>
    </row>
    <row r="160" spans="1:20" x14ac:dyDescent="0.25">
      <c r="A160" s="17" t="s">
        <v>108</v>
      </c>
      <c r="B160" s="20">
        <v>40</v>
      </c>
      <c r="C160" s="433">
        <v>877.01</v>
      </c>
      <c r="D160" s="242">
        <v>196.09</v>
      </c>
      <c r="E160" s="242">
        <v>333.66</v>
      </c>
      <c r="F160" s="251">
        <f t="shared" si="45"/>
        <v>208.30393800000002</v>
      </c>
      <c r="G160" s="251">
        <f t="shared" si="46"/>
        <v>125.35606200000001</v>
      </c>
      <c r="H160" s="587">
        <v>69.16</v>
      </c>
      <c r="I160" s="582">
        <f t="shared" si="43"/>
        <v>402.82000000000005</v>
      </c>
      <c r="J160" s="242">
        <v>269.85000000000002</v>
      </c>
      <c r="K160" s="242">
        <v>10.47</v>
      </c>
      <c r="L160" s="468">
        <f t="shared" si="49"/>
        <v>1756.24</v>
      </c>
      <c r="M160" s="242">
        <v>62.72</v>
      </c>
      <c r="N160" s="433">
        <v>67.95</v>
      </c>
      <c r="O160" s="242">
        <v>582.86</v>
      </c>
      <c r="P160" s="457">
        <f t="shared" si="41"/>
        <v>713.53</v>
      </c>
      <c r="Q160" s="561">
        <f>L160+P160</f>
        <v>2469.77</v>
      </c>
      <c r="R160" s="17">
        <v>2100</v>
      </c>
      <c r="S160" s="20">
        <v>46140</v>
      </c>
      <c r="T160" s="432">
        <v>40</v>
      </c>
    </row>
    <row r="161" spans="1:20" x14ac:dyDescent="0.25">
      <c r="A161" s="17" t="s">
        <v>109</v>
      </c>
      <c r="B161" s="17"/>
      <c r="C161" s="433">
        <v>877.01</v>
      </c>
      <c r="D161" s="17">
        <v>78.8</v>
      </c>
      <c r="E161" s="17">
        <v>145.63999999999999</v>
      </c>
      <c r="F161" s="48">
        <f t="shared" si="45"/>
        <v>90.923051999999984</v>
      </c>
      <c r="G161" s="48">
        <f t="shared" si="46"/>
        <v>54.716947999999995</v>
      </c>
      <c r="H161" s="155">
        <v>26.88</v>
      </c>
      <c r="I161" s="581">
        <f t="shared" si="43"/>
        <v>172.51999999999998</v>
      </c>
      <c r="J161" s="242">
        <v>269.85000000000002</v>
      </c>
      <c r="K161" s="17">
        <v>11.12</v>
      </c>
      <c r="L161" s="468">
        <f t="shared" si="49"/>
        <v>1409.2999999999997</v>
      </c>
      <c r="M161" s="17">
        <v>62.11</v>
      </c>
      <c r="N161" s="433">
        <v>67.95</v>
      </c>
      <c r="O161" s="242">
        <v>582.86</v>
      </c>
      <c r="P161" s="456">
        <f t="shared" si="41"/>
        <v>712.92000000000007</v>
      </c>
      <c r="Q161" s="561">
        <f t="shared" ref="Q161:Q166" si="52">L161+P161</f>
        <v>2122.2199999999998</v>
      </c>
      <c r="R161" s="17">
        <v>2500</v>
      </c>
      <c r="S161" s="17">
        <v>65321</v>
      </c>
      <c r="T161" s="434"/>
    </row>
    <row r="162" spans="1:20" ht="15.75" thickBot="1" x14ac:dyDescent="0.3">
      <c r="A162" s="199" t="s">
        <v>110</v>
      </c>
      <c r="B162" s="199"/>
      <c r="C162" s="433">
        <v>877.01</v>
      </c>
      <c r="D162" s="199">
        <v>92.45</v>
      </c>
      <c r="E162" s="199">
        <v>119.98</v>
      </c>
      <c r="F162" s="249">
        <f t="shared" si="45"/>
        <v>74.903514000000001</v>
      </c>
      <c r="G162" s="249">
        <f t="shared" si="46"/>
        <v>45.076485999999996</v>
      </c>
      <c r="H162" s="591">
        <v>50.19</v>
      </c>
      <c r="I162" s="583">
        <f t="shared" si="43"/>
        <v>170.17</v>
      </c>
      <c r="J162" s="199">
        <v>0</v>
      </c>
      <c r="K162" s="199">
        <v>9.16</v>
      </c>
      <c r="L162" s="468">
        <f t="shared" si="49"/>
        <v>1148.7900000000002</v>
      </c>
      <c r="M162" s="199">
        <v>71.13</v>
      </c>
      <c r="N162" s="433">
        <v>67.95</v>
      </c>
      <c r="O162" s="242">
        <v>582.86</v>
      </c>
      <c r="P162" s="461">
        <f t="shared" si="41"/>
        <v>721.94</v>
      </c>
      <c r="Q162" s="570">
        <f t="shared" si="52"/>
        <v>1870.7300000000002</v>
      </c>
      <c r="R162" s="17">
        <v>2100</v>
      </c>
      <c r="S162" s="199">
        <v>26145</v>
      </c>
      <c r="T162" s="246"/>
    </row>
    <row r="163" spans="1:20" ht="15.75" thickBot="1" x14ac:dyDescent="0.3">
      <c r="A163" s="243"/>
      <c r="B163" s="241"/>
      <c r="C163" s="253">
        <f>SUM(C160:C162)</f>
        <v>2631.0299999999997</v>
      </c>
      <c r="D163" s="244">
        <f>SUM(D160:D162)</f>
        <v>367.34</v>
      </c>
      <c r="E163" s="243">
        <f>SUM(E160:E162)</f>
        <v>599.28</v>
      </c>
      <c r="F163" s="250">
        <f t="shared" si="45"/>
        <v>374.13050399999997</v>
      </c>
      <c r="G163" s="250">
        <f t="shared" si="46"/>
        <v>225.14949599999997</v>
      </c>
      <c r="H163" s="594">
        <f>SUM(H160:H162)</f>
        <v>146.22999999999999</v>
      </c>
      <c r="I163" s="257">
        <f t="shared" si="43"/>
        <v>745.51</v>
      </c>
      <c r="J163" s="241">
        <f t="shared" ref="J163:O163" si="53">SUM(J160:J162)</f>
        <v>539.70000000000005</v>
      </c>
      <c r="K163" s="244">
        <f t="shared" si="53"/>
        <v>30.75</v>
      </c>
      <c r="L163" s="460">
        <f t="shared" si="53"/>
        <v>4314.33</v>
      </c>
      <c r="M163" s="245">
        <f t="shared" si="53"/>
        <v>195.95999999999998</v>
      </c>
      <c r="N163" s="253">
        <f t="shared" si="53"/>
        <v>203.85000000000002</v>
      </c>
      <c r="O163" s="244">
        <f t="shared" si="53"/>
        <v>1748.58</v>
      </c>
      <c r="P163" s="460">
        <f t="shared" si="41"/>
        <v>2148.39</v>
      </c>
      <c r="Q163" s="567">
        <f t="shared" si="52"/>
        <v>6462.7199999999993</v>
      </c>
      <c r="R163" s="603"/>
      <c r="S163" s="260"/>
      <c r="T163" s="245"/>
    </row>
    <row r="164" spans="1:20" x14ac:dyDescent="0.25">
      <c r="A164" s="17" t="s">
        <v>108</v>
      </c>
      <c r="B164" s="20">
        <v>41</v>
      </c>
      <c r="C164" s="433">
        <v>1312.61</v>
      </c>
      <c r="D164" s="242">
        <v>95.82</v>
      </c>
      <c r="E164" s="242">
        <v>194.78</v>
      </c>
      <c r="F164" s="251">
        <f t="shared" si="45"/>
        <v>121.60115400000001</v>
      </c>
      <c r="G164" s="251">
        <f t="shared" si="46"/>
        <v>73.178845999999993</v>
      </c>
      <c r="H164" s="587">
        <v>103.51</v>
      </c>
      <c r="I164" s="582">
        <f t="shared" si="43"/>
        <v>298.29000000000002</v>
      </c>
      <c r="J164" s="242">
        <v>42.67</v>
      </c>
      <c r="K164" s="242">
        <v>22.4</v>
      </c>
      <c r="L164" s="468">
        <f t="shared" ref="L164:L170" si="54">C164+D164+I164+J164+K164</f>
        <v>1771.79</v>
      </c>
      <c r="M164" s="242">
        <v>62.72</v>
      </c>
      <c r="N164" s="433">
        <v>101.7</v>
      </c>
      <c r="O164" s="242">
        <v>872.36</v>
      </c>
      <c r="P164" s="457">
        <f t="shared" si="41"/>
        <v>1036.78</v>
      </c>
      <c r="Q164" s="568">
        <f t="shared" si="52"/>
        <v>2808.5699999999997</v>
      </c>
      <c r="R164" s="17">
        <v>2886</v>
      </c>
      <c r="S164" s="20">
        <v>48587</v>
      </c>
      <c r="T164" s="432">
        <v>41</v>
      </c>
    </row>
    <row r="165" spans="1:20" x14ac:dyDescent="0.25">
      <c r="A165" s="17" t="s">
        <v>109</v>
      </c>
      <c r="B165" s="17"/>
      <c r="C165" s="433">
        <v>1312.61</v>
      </c>
      <c r="D165" s="17">
        <v>248.3</v>
      </c>
      <c r="E165" s="17">
        <v>482.7</v>
      </c>
      <c r="F165" s="48">
        <f t="shared" si="45"/>
        <v>301.34960999999998</v>
      </c>
      <c r="G165" s="48">
        <f t="shared" si="46"/>
        <v>181.35038999999998</v>
      </c>
      <c r="H165" s="155">
        <v>40.229999999999997</v>
      </c>
      <c r="I165" s="581">
        <f t="shared" si="43"/>
        <v>522.92999999999995</v>
      </c>
      <c r="J165" s="17">
        <v>106.99</v>
      </c>
      <c r="K165" s="17">
        <v>11.51</v>
      </c>
      <c r="L165" s="468">
        <f t="shared" si="54"/>
        <v>2202.3399999999997</v>
      </c>
      <c r="M165" s="17">
        <v>62.11</v>
      </c>
      <c r="N165" s="433">
        <v>101.7</v>
      </c>
      <c r="O165" s="242">
        <v>872.36</v>
      </c>
      <c r="P165" s="456">
        <f t="shared" si="41"/>
        <v>1036.17</v>
      </c>
      <c r="Q165" s="562">
        <f t="shared" si="52"/>
        <v>3238.5099999999998</v>
      </c>
      <c r="R165" s="17">
        <v>0</v>
      </c>
      <c r="S165" s="17"/>
      <c r="T165" s="434"/>
    </row>
    <row r="166" spans="1:20" ht="15.75" thickBot="1" x14ac:dyDescent="0.3">
      <c r="A166" s="199" t="s">
        <v>110</v>
      </c>
      <c r="B166" s="199"/>
      <c r="C166" s="433">
        <v>1312.61</v>
      </c>
      <c r="D166" s="199">
        <v>158.07</v>
      </c>
      <c r="E166" s="199">
        <v>325.91000000000003</v>
      </c>
      <c r="F166" s="249">
        <f t="shared" si="45"/>
        <v>203.46561300000002</v>
      </c>
      <c r="G166" s="249">
        <f t="shared" si="46"/>
        <v>122.44438700000001</v>
      </c>
      <c r="H166" s="591">
        <v>75.11</v>
      </c>
      <c r="I166" s="583">
        <f t="shared" si="43"/>
        <v>401.02000000000004</v>
      </c>
      <c r="J166" s="199">
        <v>130.36000000000001</v>
      </c>
      <c r="K166" s="199">
        <v>19.600000000000001</v>
      </c>
      <c r="L166" s="469">
        <f t="shared" si="54"/>
        <v>2021.6599999999999</v>
      </c>
      <c r="M166" s="199">
        <v>71.13</v>
      </c>
      <c r="N166" s="464">
        <v>101.7</v>
      </c>
      <c r="O166" s="242">
        <v>872.36</v>
      </c>
      <c r="P166" s="461">
        <f t="shared" si="41"/>
        <v>1045.19</v>
      </c>
      <c r="Q166" s="562">
        <f t="shared" si="52"/>
        <v>3066.85</v>
      </c>
      <c r="R166" s="17">
        <v>6048</v>
      </c>
      <c r="S166" s="199">
        <v>322166</v>
      </c>
      <c r="T166" s="246"/>
    </row>
    <row r="167" spans="1:20" ht="15.75" thickBot="1" x14ac:dyDescent="0.3">
      <c r="A167" s="228"/>
      <c r="B167" s="237"/>
      <c r="C167" s="253">
        <f>SUM(C164:C166)</f>
        <v>3937.83</v>
      </c>
      <c r="D167" s="244">
        <f>SUM(D164:D166)</f>
        <v>502.19</v>
      </c>
      <c r="E167" s="243">
        <f>SUM(E164:E166)</f>
        <v>1003.3900000000001</v>
      </c>
      <c r="F167" s="250">
        <f t="shared" si="45"/>
        <v>626.41637700000001</v>
      </c>
      <c r="G167" s="250">
        <f t="shared" si="46"/>
        <v>376.97362300000003</v>
      </c>
      <c r="H167" s="594">
        <f>SUM(H164:H166)</f>
        <v>218.85000000000002</v>
      </c>
      <c r="I167" s="257">
        <f t="shared" si="43"/>
        <v>1222.2400000000002</v>
      </c>
      <c r="J167" s="241">
        <f>SUM(J164:J166)</f>
        <v>280.02</v>
      </c>
      <c r="K167" s="244">
        <f>SUM(K164:K166)</f>
        <v>53.51</v>
      </c>
      <c r="L167" s="460">
        <f t="shared" si="54"/>
        <v>5995.7900000000009</v>
      </c>
      <c r="M167" s="267">
        <f>SUM(M164:M166)</f>
        <v>195.95999999999998</v>
      </c>
      <c r="N167" s="255">
        <f>SUM(N164:N166)</f>
        <v>305.10000000000002</v>
      </c>
      <c r="O167" s="267">
        <f>SUM(O164:O166)</f>
        <v>2617.08</v>
      </c>
      <c r="P167" s="460">
        <f t="shared" si="41"/>
        <v>3118.14</v>
      </c>
      <c r="Q167" s="563">
        <f>SUM(Q164:Q166)</f>
        <v>9113.93</v>
      </c>
      <c r="R167" s="603"/>
      <c r="S167" s="260"/>
      <c r="T167" s="245"/>
    </row>
    <row r="168" spans="1:20" x14ac:dyDescent="0.25">
      <c r="A168" s="17" t="s">
        <v>108</v>
      </c>
      <c r="B168" s="20">
        <v>42</v>
      </c>
      <c r="C168" s="433">
        <v>1309.7</v>
      </c>
      <c r="D168" s="242">
        <v>53.59</v>
      </c>
      <c r="E168" s="242">
        <v>118.3</v>
      </c>
      <c r="F168" s="251">
        <f t="shared" si="45"/>
        <v>73.854690000000005</v>
      </c>
      <c r="G168" s="251">
        <f t="shared" si="46"/>
        <v>44.445309999999999</v>
      </c>
      <c r="H168" s="587">
        <v>103.28</v>
      </c>
      <c r="I168" s="582">
        <f t="shared" si="43"/>
        <v>221.58</v>
      </c>
      <c r="J168" s="242">
        <v>0</v>
      </c>
      <c r="K168" s="242">
        <v>15.64</v>
      </c>
      <c r="L168" s="468">
        <f t="shared" si="54"/>
        <v>1600.51</v>
      </c>
      <c r="M168" s="242">
        <v>0</v>
      </c>
      <c r="N168" s="433">
        <v>101.48</v>
      </c>
      <c r="O168" s="242">
        <v>870.43</v>
      </c>
      <c r="P168" s="457">
        <f t="shared" si="41"/>
        <v>971.91</v>
      </c>
      <c r="Q168" s="561">
        <f>L168+P168</f>
        <v>2572.42</v>
      </c>
      <c r="R168" s="17">
        <v>2530</v>
      </c>
      <c r="S168" s="20">
        <v>2536</v>
      </c>
      <c r="T168" s="432">
        <v>42</v>
      </c>
    </row>
    <row r="169" spans="1:20" x14ac:dyDescent="0.25">
      <c r="A169" s="17" t="s">
        <v>109</v>
      </c>
      <c r="B169" s="17"/>
      <c r="C169" s="433">
        <v>1309.7</v>
      </c>
      <c r="D169" s="17">
        <v>151.63999999999999</v>
      </c>
      <c r="E169" s="17">
        <v>243.77</v>
      </c>
      <c r="F169" s="48">
        <f t="shared" si="45"/>
        <v>152.18561099999999</v>
      </c>
      <c r="G169" s="48">
        <f t="shared" si="46"/>
        <v>91.584389000000002</v>
      </c>
      <c r="H169" s="155">
        <v>40.14</v>
      </c>
      <c r="I169" s="581">
        <f t="shared" si="43"/>
        <v>283.90999999999997</v>
      </c>
      <c r="J169" s="242">
        <v>269.85000000000002</v>
      </c>
      <c r="K169" s="17">
        <v>11.64</v>
      </c>
      <c r="L169" s="468">
        <f t="shared" si="54"/>
        <v>2026.74</v>
      </c>
      <c r="M169" s="17">
        <v>62.11</v>
      </c>
      <c r="N169" s="433">
        <v>101.48</v>
      </c>
      <c r="O169" s="242">
        <v>870.43</v>
      </c>
      <c r="P169" s="456">
        <f t="shared" si="41"/>
        <v>1034.02</v>
      </c>
      <c r="Q169" s="561">
        <f t="shared" ref="Q169:Q170" si="55">L169+P169</f>
        <v>3060.76</v>
      </c>
      <c r="R169" s="17">
        <v>0</v>
      </c>
      <c r="S169" s="17"/>
      <c r="T169" s="434"/>
    </row>
    <row r="170" spans="1:20" ht="15.75" thickBot="1" x14ac:dyDescent="0.3">
      <c r="A170" s="199" t="s">
        <v>110</v>
      </c>
      <c r="B170" s="199"/>
      <c r="C170" s="433">
        <v>1309.7</v>
      </c>
      <c r="D170" s="199">
        <v>48.24</v>
      </c>
      <c r="E170" s="199">
        <v>81.61</v>
      </c>
      <c r="F170" s="249">
        <f t="shared" si="45"/>
        <v>50.949123</v>
      </c>
      <c r="G170" s="249">
        <f t="shared" si="46"/>
        <v>30.660876999999999</v>
      </c>
      <c r="H170" s="591">
        <v>74.95</v>
      </c>
      <c r="I170" s="583">
        <f t="shared" si="43"/>
        <v>156.56</v>
      </c>
      <c r="J170" s="246">
        <v>0</v>
      </c>
      <c r="K170" s="199">
        <v>13.69</v>
      </c>
      <c r="L170" s="468">
        <f t="shared" si="54"/>
        <v>1528.19</v>
      </c>
      <c r="M170" s="199">
        <v>71.13</v>
      </c>
      <c r="N170" s="433">
        <v>101.48</v>
      </c>
      <c r="O170" s="242">
        <v>870.43</v>
      </c>
      <c r="P170" s="461">
        <f t="shared" si="41"/>
        <v>1043.04</v>
      </c>
      <c r="Q170" s="561">
        <f t="shared" si="55"/>
        <v>2571.23</v>
      </c>
      <c r="R170" s="17">
        <v>4500</v>
      </c>
      <c r="S170" s="199">
        <v>399341</v>
      </c>
      <c r="T170" s="246"/>
    </row>
    <row r="171" spans="1:20" ht="15.75" thickBot="1" x14ac:dyDescent="0.3">
      <c r="A171" s="228"/>
      <c r="B171" s="237"/>
      <c r="C171" s="253">
        <f>SUM(C168:C170)</f>
        <v>3929.1000000000004</v>
      </c>
      <c r="D171" s="244">
        <f>SUM(D168:D170)</f>
        <v>253.47</v>
      </c>
      <c r="E171" s="243">
        <f>SUM(E168:E170)</f>
        <v>443.68</v>
      </c>
      <c r="F171" s="250">
        <f t="shared" si="45"/>
        <v>276.98942399999999</v>
      </c>
      <c r="G171" s="250">
        <f t="shared" si="46"/>
        <v>166.69057599999999</v>
      </c>
      <c r="H171" s="594">
        <f>SUM(H168:H170)</f>
        <v>218.37</v>
      </c>
      <c r="I171" s="257">
        <f t="shared" si="43"/>
        <v>662.05</v>
      </c>
      <c r="J171" s="241">
        <f t="shared" ref="J171:Q171" si="56">SUM(J168:J170)</f>
        <v>269.85000000000002</v>
      </c>
      <c r="K171" s="244">
        <f t="shared" si="56"/>
        <v>40.97</v>
      </c>
      <c r="L171" s="460">
        <f t="shared" si="56"/>
        <v>5155.4400000000005</v>
      </c>
      <c r="M171" s="267">
        <f t="shared" si="56"/>
        <v>133.24</v>
      </c>
      <c r="N171" s="255">
        <f t="shared" si="56"/>
        <v>304.44</v>
      </c>
      <c r="O171" s="267">
        <f t="shared" si="56"/>
        <v>2611.29</v>
      </c>
      <c r="P171" s="460">
        <f t="shared" si="56"/>
        <v>3048.97</v>
      </c>
      <c r="Q171" s="563">
        <f t="shared" si="56"/>
        <v>8204.41</v>
      </c>
      <c r="R171" s="603"/>
      <c r="S171" s="260"/>
      <c r="T171" s="245"/>
    </row>
    <row r="172" spans="1:20" x14ac:dyDescent="0.25">
      <c r="A172" s="17" t="s">
        <v>108</v>
      </c>
      <c r="B172" s="432">
        <v>43</v>
      </c>
      <c r="C172" s="433">
        <v>871.2</v>
      </c>
      <c r="D172" s="242">
        <v>16.239999999999998</v>
      </c>
      <c r="E172" s="242">
        <v>70.75</v>
      </c>
      <c r="F172" s="251">
        <f t="shared" si="45"/>
        <v>44.169224999999997</v>
      </c>
      <c r="G172" s="251">
        <f t="shared" si="46"/>
        <v>26.580774999999999</v>
      </c>
      <c r="H172" s="587">
        <v>68.7</v>
      </c>
      <c r="I172" s="582">
        <f t="shared" si="43"/>
        <v>139.44999999999999</v>
      </c>
      <c r="J172" s="242">
        <v>269.85000000000002</v>
      </c>
      <c r="K172" s="242">
        <v>10.4</v>
      </c>
      <c r="L172" s="457">
        <f t="shared" ref="L172:L182" si="57">C172+D172+I172+J172+K172</f>
        <v>1307.1400000000003</v>
      </c>
      <c r="M172" s="242">
        <v>62.72</v>
      </c>
      <c r="N172" s="433">
        <v>67.5</v>
      </c>
      <c r="O172" s="242">
        <v>579</v>
      </c>
      <c r="P172" s="457">
        <f t="shared" ref="P172:P203" si="58">SUM(M172:O172)</f>
        <v>709.22</v>
      </c>
      <c r="Q172" s="561">
        <f>L172+P172</f>
        <v>2016.3600000000004</v>
      </c>
      <c r="R172" s="248">
        <v>1600</v>
      </c>
      <c r="S172" s="242">
        <v>42500</v>
      </c>
      <c r="T172" s="432">
        <v>43</v>
      </c>
    </row>
    <row r="173" spans="1:20" x14ac:dyDescent="0.25">
      <c r="A173" s="17" t="s">
        <v>109</v>
      </c>
      <c r="B173" s="17"/>
      <c r="C173" s="433">
        <v>871.2</v>
      </c>
      <c r="D173" s="17">
        <v>12.21</v>
      </c>
      <c r="E173" s="17">
        <v>39.92</v>
      </c>
      <c r="F173" s="48">
        <f t="shared" si="45"/>
        <v>24.922056000000001</v>
      </c>
      <c r="G173" s="48">
        <f t="shared" si="46"/>
        <v>14.997944</v>
      </c>
      <c r="H173" s="155">
        <v>26.7</v>
      </c>
      <c r="I173" s="581">
        <f t="shared" si="43"/>
        <v>66.62</v>
      </c>
      <c r="J173" s="242">
        <v>269.85000000000002</v>
      </c>
      <c r="K173" s="17">
        <v>7.71</v>
      </c>
      <c r="L173" s="457">
        <f t="shared" si="57"/>
        <v>1227.5900000000001</v>
      </c>
      <c r="M173" s="17">
        <v>62.11</v>
      </c>
      <c r="N173" s="433">
        <v>67.5</v>
      </c>
      <c r="O173" s="242">
        <v>579</v>
      </c>
      <c r="P173" s="456">
        <f t="shared" si="58"/>
        <v>708.61</v>
      </c>
      <c r="Q173" s="561">
        <f t="shared" ref="Q173:Q186" si="59">L173+P173</f>
        <v>1936.2000000000003</v>
      </c>
      <c r="R173" s="17">
        <v>1968.52</v>
      </c>
      <c r="S173" s="17">
        <v>63384</v>
      </c>
      <c r="T173" s="434"/>
    </row>
    <row r="174" spans="1:20" ht="15.75" thickBot="1" x14ac:dyDescent="0.3">
      <c r="A174" s="199" t="s">
        <v>110</v>
      </c>
      <c r="B174" s="199"/>
      <c r="C174" s="433">
        <v>871.2</v>
      </c>
      <c r="D174" s="199">
        <v>13.95</v>
      </c>
      <c r="E174" s="199">
        <v>62.84</v>
      </c>
      <c r="F174" s="249">
        <f t="shared" si="45"/>
        <v>39.231012000000007</v>
      </c>
      <c r="G174" s="249">
        <f t="shared" si="46"/>
        <v>23.608988</v>
      </c>
      <c r="H174" s="591">
        <v>49.85</v>
      </c>
      <c r="I174" s="583">
        <f t="shared" si="43"/>
        <v>112.69</v>
      </c>
      <c r="J174" s="199">
        <v>0</v>
      </c>
      <c r="K174" s="199">
        <v>9.1</v>
      </c>
      <c r="L174" s="459">
        <f t="shared" si="57"/>
        <v>1006.9400000000002</v>
      </c>
      <c r="M174" s="199">
        <v>71.13</v>
      </c>
      <c r="N174" s="433">
        <v>67.5</v>
      </c>
      <c r="O174" s="242">
        <v>579</v>
      </c>
      <c r="P174" s="461">
        <f t="shared" si="58"/>
        <v>717.63</v>
      </c>
      <c r="Q174" s="561">
        <f t="shared" si="59"/>
        <v>1724.5700000000002</v>
      </c>
      <c r="R174" s="17">
        <v>2000</v>
      </c>
      <c r="S174" s="199">
        <v>24405</v>
      </c>
      <c r="T174" s="246"/>
    </row>
    <row r="175" spans="1:20" ht="15.75" thickBot="1" x14ac:dyDescent="0.3">
      <c r="A175" s="228"/>
      <c r="B175" s="237"/>
      <c r="C175" s="253">
        <f>SUM(C172:C174)</f>
        <v>2613.6000000000004</v>
      </c>
      <c r="D175" s="244">
        <f>SUM(D172:D174)</f>
        <v>42.4</v>
      </c>
      <c r="E175" s="243">
        <f>SUM(E172:E174)</f>
        <v>173.51</v>
      </c>
      <c r="F175" s="250">
        <f t="shared" si="45"/>
        <v>108.322293</v>
      </c>
      <c r="G175" s="250">
        <f t="shared" si="46"/>
        <v>65.187706999999989</v>
      </c>
      <c r="H175" s="589">
        <f>SUM(H172:H174)</f>
        <v>145.25</v>
      </c>
      <c r="I175" s="584">
        <f t="shared" si="43"/>
        <v>318.76</v>
      </c>
      <c r="J175" s="245">
        <f>SUM(J172:J174)</f>
        <v>539.70000000000005</v>
      </c>
      <c r="K175" s="244">
        <f>SUM(K172:K174)</f>
        <v>27.21</v>
      </c>
      <c r="L175" s="460">
        <f t="shared" si="57"/>
        <v>3541.67</v>
      </c>
      <c r="M175" s="245">
        <f>SUM(M172:M174)</f>
        <v>195.95999999999998</v>
      </c>
      <c r="N175" s="253">
        <f>SUM(N172:N174)</f>
        <v>202.5</v>
      </c>
      <c r="O175" s="244">
        <f>SUM(O172:O174)</f>
        <v>1737</v>
      </c>
      <c r="P175" s="460">
        <f t="shared" si="58"/>
        <v>2135.46</v>
      </c>
      <c r="Q175" s="563">
        <f t="shared" si="59"/>
        <v>5677.13</v>
      </c>
      <c r="R175" s="603"/>
      <c r="S175" s="260"/>
      <c r="T175" s="245"/>
    </row>
    <row r="176" spans="1:20" x14ac:dyDescent="0.25">
      <c r="A176" s="17" t="s">
        <v>108</v>
      </c>
      <c r="B176" s="432">
        <v>44</v>
      </c>
      <c r="C176" s="433">
        <v>1341.65</v>
      </c>
      <c r="D176" s="242">
        <v>216.6</v>
      </c>
      <c r="E176" s="242">
        <v>379.03</v>
      </c>
      <c r="F176" s="251">
        <f t="shared" si="45"/>
        <v>236.62842899999998</v>
      </c>
      <c r="G176" s="251">
        <f t="shared" si="46"/>
        <v>142.40157099999999</v>
      </c>
      <c r="H176" s="587">
        <v>105.8</v>
      </c>
      <c r="I176" s="582">
        <f t="shared" si="43"/>
        <v>484.83</v>
      </c>
      <c r="J176" s="242">
        <v>143.94999999999999</v>
      </c>
      <c r="K176" s="242">
        <v>16.02</v>
      </c>
      <c r="L176" s="457">
        <f t="shared" si="57"/>
        <v>2203.0499999999997</v>
      </c>
      <c r="M176" s="242">
        <v>188.16</v>
      </c>
      <c r="N176" s="433">
        <v>103.95</v>
      </c>
      <c r="O176" s="242">
        <v>891.66</v>
      </c>
      <c r="P176" s="457">
        <f t="shared" si="58"/>
        <v>1183.77</v>
      </c>
      <c r="Q176" s="561">
        <f t="shared" si="59"/>
        <v>3386.8199999999997</v>
      </c>
      <c r="R176" s="248">
        <v>10000</v>
      </c>
      <c r="S176" s="242">
        <v>367303</v>
      </c>
      <c r="T176" s="432">
        <v>44</v>
      </c>
    </row>
    <row r="177" spans="1:20" x14ac:dyDescent="0.25">
      <c r="A177" s="17" t="s">
        <v>109</v>
      </c>
      <c r="B177" s="17"/>
      <c r="C177" s="433">
        <v>1341.65</v>
      </c>
      <c r="D177" s="17">
        <v>297.38</v>
      </c>
      <c r="E177" s="17">
        <v>459.7</v>
      </c>
      <c r="F177" s="48">
        <f t="shared" si="45"/>
        <v>286.99071000000004</v>
      </c>
      <c r="G177" s="48">
        <f t="shared" si="46"/>
        <v>172.70928999999998</v>
      </c>
      <c r="H177" s="155">
        <v>41.12</v>
      </c>
      <c r="I177" s="581">
        <f t="shared" si="43"/>
        <v>500.82000000000005</v>
      </c>
      <c r="J177" s="17">
        <v>225.39</v>
      </c>
      <c r="K177" s="17">
        <v>16.559999999999999</v>
      </c>
      <c r="L177" s="457">
        <f t="shared" si="57"/>
        <v>2381.8000000000002</v>
      </c>
      <c r="M177" s="17">
        <v>186.33</v>
      </c>
      <c r="N177" s="433">
        <v>103.95</v>
      </c>
      <c r="O177" s="242">
        <v>891.66</v>
      </c>
      <c r="P177" s="456">
        <f t="shared" si="58"/>
        <v>1181.94</v>
      </c>
      <c r="Q177" s="561">
        <f t="shared" si="59"/>
        <v>3563.7400000000002</v>
      </c>
      <c r="R177" s="17">
        <v>3300</v>
      </c>
      <c r="S177" s="17">
        <v>923376</v>
      </c>
      <c r="T177" s="434"/>
    </row>
    <row r="178" spans="1:20" ht="15.75" thickBot="1" x14ac:dyDescent="0.3">
      <c r="A178" s="199" t="s">
        <v>110</v>
      </c>
      <c r="B178" s="199"/>
      <c r="C178" s="433">
        <v>1341.65</v>
      </c>
      <c r="D178" s="199">
        <v>374.13</v>
      </c>
      <c r="E178" s="199">
        <v>573.45000000000005</v>
      </c>
      <c r="F178" s="249">
        <f t="shared" si="45"/>
        <v>358.00483500000007</v>
      </c>
      <c r="G178" s="249">
        <f t="shared" si="46"/>
        <v>215.445165</v>
      </c>
      <c r="H178" s="591">
        <v>76.78</v>
      </c>
      <c r="I178" s="583">
        <f t="shared" si="43"/>
        <v>650.23</v>
      </c>
      <c r="J178" s="199">
        <v>242.78</v>
      </c>
      <c r="K178" s="199">
        <v>14.02</v>
      </c>
      <c r="L178" s="459">
        <f t="shared" si="57"/>
        <v>2622.8100000000004</v>
      </c>
      <c r="M178" s="199">
        <v>213.39</v>
      </c>
      <c r="N178" s="433">
        <v>103.95</v>
      </c>
      <c r="O178" s="242">
        <v>891.66</v>
      </c>
      <c r="P178" s="461">
        <f t="shared" si="58"/>
        <v>1209</v>
      </c>
      <c r="Q178" s="570">
        <f t="shared" si="59"/>
        <v>3831.8100000000004</v>
      </c>
      <c r="R178" s="17">
        <v>0</v>
      </c>
      <c r="S178" s="199"/>
      <c r="T178" s="246"/>
    </row>
    <row r="179" spans="1:20" ht="15.75" thickBot="1" x14ac:dyDescent="0.3">
      <c r="A179" s="228"/>
      <c r="B179" s="237"/>
      <c r="C179" s="253">
        <f>SUM(C176:C178)</f>
        <v>4024.9500000000003</v>
      </c>
      <c r="D179" s="244">
        <f>SUM(D176:D178)</f>
        <v>888.11</v>
      </c>
      <c r="E179" s="243">
        <f>SUM(E176:E178)</f>
        <v>1412.18</v>
      </c>
      <c r="F179" s="250">
        <f t="shared" si="45"/>
        <v>881.62397400000009</v>
      </c>
      <c r="G179" s="600">
        <f t="shared" si="46"/>
        <v>530.55602599999997</v>
      </c>
      <c r="H179" s="590">
        <f>SUM(H176:H178)</f>
        <v>223.7</v>
      </c>
      <c r="I179" s="253">
        <f t="shared" si="43"/>
        <v>1635.88</v>
      </c>
      <c r="J179" s="241">
        <f>SUM(J176:J178)</f>
        <v>612.12</v>
      </c>
      <c r="K179" s="244">
        <f>SUM(K176:K178)</f>
        <v>46.599999999999994</v>
      </c>
      <c r="L179" s="460">
        <f t="shared" si="57"/>
        <v>7207.6600000000008</v>
      </c>
      <c r="M179" s="245">
        <f>SUM(M176:M178)</f>
        <v>587.88</v>
      </c>
      <c r="N179" s="253">
        <f>SUM(N176:N178)</f>
        <v>311.85000000000002</v>
      </c>
      <c r="O179" s="244">
        <f>SUM(O176:O178)</f>
        <v>2674.98</v>
      </c>
      <c r="P179" s="460">
        <f t="shared" si="58"/>
        <v>3574.71</v>
      </c>
      <c r="Q179" s="567">
        <f t="shared" si="59"/>
        <v>10782.37</v>
      </c>
      <c r="R179" s="603"/>
      <c r="S179" s="260"/>
      <c r="T179" s="245"/>
    </row>
    <row r="180" spans="1:20" x14ac:dyDescent="0.25">
      <c r="A180" s="17" t="s">
        <v>108</v>
      </c>
      <c r="B180" s="432">
        <v>45</v>
      </c>
      <c r="C180" s="433">
        <v>1306.8</v>
      </c>
      <c r="D180" s="242">
        <v>36.03</v>
      </c>
      <c r="E180" s="242">
        <v>72.430000000000007</v>
      </c>
      <c r="F180" s="251">
        <f t="shared" si="45"/>
        <v>45.218049000000008</v>
      </c>
      <c r="G180" s="251">
        <f t="shared" si="46"/>
        <v>27.211951000000003</v>
      </c>
      <c r="H180" s="587">
        <v>103.05</v>
      </c>
      <c r="I180" s="582">
        <f t="shared" si="43"/>
        <v>175.48000000000002</v>
      </c>
      <c r="J180" s="242">
        <v>0</v>
      </c>
      <c r="K180" s="242">
        <v>15.61</v>
      </c>
      <c r="L180" s="457">
        <f t="shared" si="57"/>
        <v>1533.9199999999998</v>
      </c>
      <c r="M180" s="242">
        <v>62.72</v>
      </c>
      <c r="N180" s="433">
        <v>101.25</v>
      </c>
      <c r="O180" s="242">
        <v>868.5</v>
      </c>
      <c r="P180" s="457">
        <f t="shared" si="58"/>
        <v>1032.47</v>
      </c>
      <c r="Q180" s="568">
        <f t="shared" si="59"/>
        <v>2566.39</v>
      </c>
      <c r="R180" s="248">
        <v>0</v>
      </c>
      <c r="S180" s="432"/>
      <c r="T180" s="432">
        <v>45</v>
      </c>
    </row>
    <row r="181" spans="1:20" x14ac:dyDescent="0.25">
      <c r="A181" s="17" t="s">
        <v>109</v>
      </c>
      <c r="B181" s="17"/>
      <c r="C181" s="433">
        <v>1306.8</v>
      </c>
      <c r="D181" s="17">
        <v>21.05</v>
      </c>
      <c r="E181" s="17">
        <v>34.840000000000003</v>
      </c>
      <c r="F181" s="48">
        <f t="shared" si="45"/>
        <v>21.750612000000004</v>
      </c>
      <c r="G181" s="48">
        <f t="shared" si="46"/>
        <v>13.089388000000001</v>
      </c>
      <c r="H181" s="155">
        <v>40.049999999999997</v>
      </c>
      <c r="I181" s="581">
        <f t="shared" si="43"/>
        <v>74.89</v>
      </c>
      <c r="J181" s="17">
        <v>0</v>
      </c>
      <c r="K181" s="17">
        <v>11.74</v>
      </c>
      <c r="L181" s="457">
        <f t="shared" si="57"/>
        <v>1414.48</v>
      </c>
      <c r="M181" s="17">
        <v>0</v>
      </c>
      <c r="N181" s="433">
        <v>101.25</v>
      </c>
      <c r="O181" s="242">
        <v>868.5</v>
      </c>
      <c r="P181" s="456">
        <f t="shared" si="58"/>
        <v>969.75</v>
      </c>
      <c r="Q181" s="568">
        <f t="shared" si="59"/>
        <v>2384.23</v>
      </c>
      <c r="R181" s="17">
        <v>4500</v>
      </c>
      <c r="S181" s="17">
        <v>111833</v>
      </c>
      <c r="T181" s="434"/>
    </row>
    <row r="182" spans="1:20" ht="15.75" thickBot="1" x14ac:dyDescent="0.3">
      <c r="A182" s="199" t="s">
        <v>110</v>
      </c>
      <c r="B182" s="199"/>
      <c r="C182" s="433">
        <v>1306.8</v>
      </c>
      <c r="D182" s="199">
        <v>60.15</v>
      </c>
      <c r="E182" s="199">
        <v>81.98</v>
      </c>
      <c r="F182" s="48">
        <f t="shared" si="45"/>
        <v>51.180114000000003</v>
      </c>
      <c r="G182" s="48">
        <f t="shared" si="46"/>
        <v>30.799886000000001</v>
      </c>
      <c r="H182" s="591">
        <v>74.78</v>
      </c>
      <c r="I182" s="583">
        <f t="shared" si="43"/>
        <v>156.76</v>
      </c>
      <c r="J182" s="199">
        <v>0</v>
      </c>
      <c r="K182" s="199">
        <v>13.66</v>
      </c>
      <c r="L182" s="457">
        <f t="shared" si="57"/>
        <v>1537.3700000000001</v>
      </c>
      <c r="M182" s="199">
        <v>0</v>
      </c>
      <c r="N182" s="433">
        <v>101.25</v>
      </c>
      <c r="O182" s="242">
        <v>868.5</v>
      </c>
      <c r="P182" s="461">
        <f t="shared" si="58"/>
        <v>969.75</v>
      </c>
      <c r="Q182" s="569">
        <f t="shared" si="59"/>
        <v>2507.12</v>
      </c>
      <c r="R182" s="17">
        <v>2857</v>
      </c>
      <c r="S182" s="199">
        <v>150383</v>
      </c>
      <c r="T182" s="246"/>
    </row>
    <row r="183" spans="1:20" ht="15.75" thickBot="1" x14ac:dyDescent="0.3">
      <c r="A183" s="228"/>
      <c r="B183" s="237"/>
      <c r="C183" s="253">
        <f>SUM(C180:C182)</f>
        <v>3920.3999999999996</v>
      </c>
      <c r="D183" s="241">
        <f>SUM(D180:D182)</f>
        <v>117.22999999999999</v>
      </c>
      <c r="E183" s="241">
        <f>SUM(E180:E182)</f>
        <v>189.25</v>
      </c>
      <c r="F183" s="252">
        <f t="shared" si="45"/>
        <v>118.148775</v>
      </c>
      <c r="G183" s="252">
        <f t="shared" si="46"/>
        <v>71.101224999999999</v>
      </c>
      <c r="H183" s="589">
        <f>SUM(H180:H182)</f>
        <v>217.88</v>
      </c>
      <c r="I183" s="253">
        <f t="shared" si="43"/>
        <v>407.13</v>
      </c>
      <c r="J183" s="241">
        <f t="shared" ref="J183:O183" si="60">SUM(J180:J182)</f>
        <v>0</v>
      </c>
      <c r="K183" s="244">
        <f t="shared" si="60"/>
        <v>41.010000000000005</v>
      </c>
      <c r="L183" s="460">
        <f t="shared" si="60"/>
        <v>4485.7699999999995</v>
      </c>
      <c r="M183" s="245">
        <f t="shared" si="60"/>
        <v>62.72</v>
      </c>
      <c r="N183" s="253">
        <f t="shared" si="60"/>
        <v>303.75</v>
      </c>
      <c r="O183" s="244">
        <f t="shared" si="60"/>
        <v>2605.5</v>
      </c>
      <c r="P183" s="460">
        <f t="shared" si="58"/>
        <v>2971.9700000000003</v>
      </c>
      <c r="Q183" s="567">
        <f t="shared" si="59"/>
        <v>7457.74</v>
      </c>
      <c r="R183" s="603"/>
      <c r="S183" s="260"/>
      <c r="T183" s="245"/>
    </row>
    <row r="184" spans="1:20" x14ac:dyDescent="0.25">
      <c r="A184" s="17" t="s">
        <v>108</v>
      </c>
      <c r="B184" s="432">
        <v>46</v>
      </c>
      <c r="C184" s="433">
        <v>865.39</v>
      </c>
      <c r="D184" s="242">
        <v>24.12</v>
      </c>
      <c r="E184" s="242">
        <v>67.760000000000005</v>
      </c>
      <c r="F184" s="48">
        <f t="shared" si="45"/>
        <v>42.302568000000008</v>
      </c>
      <c r="G184" s="48">
        <f t="shared" si="46"/>
        <v>25.457432000000001</v>
      </c>
      <c r="H184" s="587">
        <v>68.239999999999995</v>
      </c>
      <c r="I184" s="582">
        <f t="shared" si="43"/>
        <v>136</v>
      </c>
      <c r="J184" s="242">
        <v>269.85000000000002</v>
      </c>
      <c r="K184" s="242">
        <v>10.33</v>
      </c>
      <c r="L184" s="457">
        <f t="shared" ref="L184:L194" si="61">C184+D184+I184+J184+K184</f>
        <v>1305.69</v>
      </c>
      <c r="M184" s="242">
        <v>62.72</v>
      </c>
      <c r="N184" s="433">
        <v>67.05</v>
      </c>
      <c r="O184" s="242">
        <v>575.14</v>
      </c>
      <c r="P184" s="457">
        <f t="shared" si="58"/>
        <v>704.91</v>
      </c>
      <c r="Q184" s="568">
        <f t="shared" si="59"/>
        <v>2010.6</v>
      </c>
      <c r="R184" s="248">
        <v>2000</v>
      </c>
      <c r="S184" s="242">
        <v>19981</v>
      </c>
      <c r="T184" s="432">
        <v>46</v>
      </c>
    </row>
    <row r="185" spans="1:20" x14ac:dyDescent="0.25">
      <c r="A185" s="17" t="s">
        <v>109</v>
      </c>
      <c r="B185" s="17"/>
      <c r="C185" s="433">
        <v>865.39</v>
      </c>
      <c r="D185" s="17">
        <v>56.06</v>
      </c>
      <c r="E185" s="17">
        <v>94.24</v>
      </c>
      <c r="F185" s="48">
        <f t="shared" si="45"/>
        <v>58.834032000000001</v>
      </c>
      <c r="G185" s="48">
        <f t="shared" si="46"/>
        <v>35.405967999999994</v>
      </c>
      <c r="H185" s="155">
        <v>26.52</v>
      </c>
      <c r="I185" s="581">
        <f t="shared" si="43"/>
        <v>120.75999999999999</v>
      </c>
      <c r="J185" s="242">
        <v>269.85000000000002</v>
      </c>
      <c r="K185" s="17">
        <v>7.81</v>
      </c>
      <c r="L185" s="457">
        <f t="shared" si="61"/>
        <v>1319.87</v>
      </c>
      <c r="M185" s="17">
        <v>62.11</v>
      </c>
      <c r="N185" s="433">
        <v>67.05</v>
      </c>
      <c r="O185" s="242">
        <v>575.14</v>
      </c>
      <c r="P185" s="456">
        <f t="shared" si="58"/>
        <v>704.3</v>
      </c>
      <c r="Q185" s="568">
        <f t="shared" si="59"/>
        <v>2024.1699999999998</v>
      </c>
      <c r="R185" s="17">
        <v>2000</v>
      </c>
      <c r="S185" s="17">
        <v>316991</v>
      </c>
      <c r="T185" s="434"/>
    </row>
    <row r="186" spans="1:20" ht="15.75" thickBot="1" x14ac:dyDescent="0.3">
      <c r="A186" s="199" t="s">
        <v>110</v>
      </c>
      <c r="B186" s="199"/>
      <c r="C186" s="433">
        <v>865.39</v>
      </c>
      <c r="D186" s="199">
        <v>45.77</v>
      </c>
      <c r="E186" s="199">
        <v>94.24</v>
      </c>
      <c r="F186" s="249">
        <f t="shared" si="45"/>
        <v>58.834032000000001</v>
      </c>
      <c r="G186" s="249">
        <f t="shared" si="46"/>
        <v>35.405967999999994</v>
      </c>
      <c r="H186" s="591">
        <v>49.52</v>
      </c>
      <c r="I186" s="583">
        <f t="shared" si="43"/>
        <v>143.76</v>
      </c>
      <c r="J186" s="199">
        <v>0</v>
      </c>
      <c r="K186" s="199">
        <v>12.92</v>
      </c>
      <c r="L186" s="459">
        <f t="shared" si="61"/>
        <v>1067.8400000000001</v>
      </c>
      <c r="M186" s="199">
        <v>71.13</v>
      </c>
      <c r="N186" s="464">
        <v>67.05</v>
      </c>
      <c r="O186" s="242">
        <v>575.14</v>
      </c>
      <c r="P186" s="461">
        <f t="shared" si="58"/>
        <v>713.31999999999994</v>
      </c>
      <c r="Q186" s="568">
        <f t="shared" si="59"/>
        <v>1781.16</v>
      </c>
      <c r="R186" s="17">
        <v>2000</v>
      </c>
      <c r="S186" s="199">
        <v>978333</v>
      </c>
      <c r="T186" s="246"/>
    </row>
    <row r="187" spans="1:20" ht="15.75" thickBot="1" x14ac:dyDescent="0.3">
      <c r="A187" s="228"/>
      <c r="B187" s="237"/>
      <c r="C187" s="253">
        <f>SUM(C184:C186)</f>
        <v>2596.17</v>
      </c>
      <c r="D187" s="244">
        <f>SUM(D184:D186)</f>
        <v>125.95000000000002</v>
      </c>
      <c r="E187" s="243">
        <f>SUM(E184:E186)</f>
        <v>256.24</v>
      </c>
      <c r="F187" s="250">
        <f t="shared" si="45"/>
        <v>159.97063200000002</v>
      </c>
      <c r="G187" s="600">
        <f t="shared" si="46"/>
        <v>96.269368</v>
      </c>
      <c r="H187" s="590">
        <f>SUM(H184:H186)</f>
        <v>144.28</v>
      </c>
      <c r="I187" s="253">
        <f t="shared" si="43"/>
        <v>400.52</v>
      </c>
      <c r="J187" s="241">
        <f>SUM(J184:J186)</f>
        <v>539.70000000000005</v>
      </c>
      <c r="K187" s="244">
        <f>SUM(K184:K186)</f>
        <v>31.060000000000002</v>
      </c>
      <c r="L187" s="460">
        <f t="shared" si="61"/>
        <v>3693.4</v>
      </c>
      <c r="M187" s="267">
        <f>SUM(M184:M186)</f>
        <v>195.95999999999998</v>
      </c>
      <c r="N187" s="255">
        <f>SUM(N184:N186)</f>
        <v>201.14999999999998</v>
      </c>
      <c r="O187" s="267">
        <f>SUM(O184:O186)</f>
        <v>1725.42</v>
      </c>
      <c r="P187" s="460">
        <f t="shared" si="58"/>
        <v>2122.5300000000002</v>
      </c>
      <c r="Q187" s="563">
        <f>SUM(Q184:Q186)</f>
        <v>5815.9299999999994</v>
      </c>
      <c r="R187" s="603"/>
      <c r="S187" s="260"/>
      <c r="T187" s="245"/>
    </row>
    <row r="188" spans="1:20" x14ac:dyDescent="0.25">
      <c r="A188" s="17" t="s">
        <v>108</v>
      </c>
      <c r="B188" s="432">
        <v>47</v>
      </c>
      <c r="C188" s="433">
        <v>1318.42</v>
      </c>
      <c r="D188" s="242">
        <v>0.6</v>
      </c>
      <c r="E188" s="242">
        <v>4.51</v>
      </c>
      <c r="F188" s="251">
        <f t="shared" si="45"/>
        <v>2.8155929999999998</v>
      </c>
      <c r="G188" s="251">
        <f t="shared" si="46"/>
        <v>1.6944069999999998</v>
      </c>
      <c r="H188" s="587">
        <v>103.97</v>
      </c>
      <c r="I188" s="582">
        <f t="shared" si="43"/>
        <v>108.48</v>
      </c>
      <c r="J188" s="242">
        <v>1</v>
      </c>
      <c r="K188" s="242">
        <v>15.74</v>
      </c>
      <c r="L188" s="457">
        <f t="shared" si="61"/>
        <v>1444.24</v>
      </c>
      <c r="M188" s="242">
        <v>0</v>
      </c>
      <c r="N188" s="433">
        <v>102.15</v>
      </c>
      <c r="O188" s="242">
        <v>876.22</v>
      </c>
      <c r="P188" s="457">
        <f t="shared" si="58"/>
        <v>978.37</v>
      </c>
      <c r="Q188" s="561">
        <f>L188+P188</f>
        <v>2422.61</v>
      </c>
      <c r="R188" s="248">
        <v>2500</v>
      </c>
      <c r="S188" s="242">
        <v>569019</v>
      </c>
      <c r="T188" s="432">
        <v>47</v>
      </c>
    </row>
    <row r="189" spans="1:20" x14ac:dyDescent="0.25">
      <c r="A189" s="17" t="s">
        <v>109</v>
      </c>
      <c r="B189" s="17"/>
      <c r="C189" s="433">
        <v>1318.42</v>
      </c>
      <c r="D189" s="17">
        <v>0</v>
      </c>
      <c r="E189" s="17">
        <v>0</v>
      </c>
      <c r="F189" s="48">
        <f t="shared" si="45"/>
        <v>0</v>
      </c>
      <c r="G189" s="48">
        <f t="shared" si="46"/>
        <v>0</v>
      </c>
      <c r="H189" s="155">
        <v>40.409999999999997</v>
      </c>
      <c r="I189" s="581">
        <f t="shared" si="43"/>
        <v>40.409999999999997</v>
      </c>
      <c r="J189" s="17">
        <v>0</v>
      </c>
      <c r="K189" s="17">
        <v>11.48</v>
      </c>
      <c r="L189" s="457">
        <f t="shared" si="61"/>
        <v>1370.3100000000002</v>
      </c>
      <c r="M189" s="17">
        <v>0</v>
      </c>
      <c r="N189" s="433">
        <v>102.15</v>
      </c>
      <c r="O189" s="242">
        <v>876.22</v>
      </c>
      <c r="P189" s="456">
        <f t="shared" si="58"/>
        <v>978.37</v>
      </c>
      <c r="Q189" s="561">
        <f t="shared" ref="Q189:Q194" si="62">L189+P189</f>
        <v>2348.6800000000003</v>
      </c>
      <c r="R189" s="17">
        <v>2500</v>
      </c>
      <c r="S189" s="17">
        <v>14749</v>
      </c>
      <c r="T189" s="434"/>
    </row>
    <row r="190" spans="1:20" ht="15.75" thickBot="1" x14ac:dyDescent="0.3">
      <c r="A190" s="199" t="s">
        <v>110</v>
      </c>
      <c r="B190" s="199"/>
      <c r="C190" s="433">
        <v>1318.42</v>
      </c>
      <c r="D190" s="199">
        <v>69.17</v>
      </c>
      <c r="E190" s="199">
        <v>136.09</v>
      </c>
      <c r="F190" s="249">
        <f t="shared" si="45"/>
        <v>84.960987000000003</v>
      </c>
      <c r="G190" s="249">
        <f t="shared" si="46"/>
        <v>51.129013</v>
      </c>
      <c r="H190" s="591">
        <v>75.45</v>
      </c>
      <c r="I190" s="581">
        <f t="shared" si="43"/>
        <v>211.54000000000002</v>
      </c>
      <c r="J190" s="199">
        <v>87.87</v>
      </c>
      <c r="K190" s="199">
        <v>13.78</v>
      </c>
      <c r="L190" s="459">
        <f t="shared" si="61"/>
        <v>1700.78</v>
      </c>
      <c r="M190" s="199">
        <v>71.13</v>
      </c>
      <c r="N190" s="464">
        <v>102.15</v>
      </c>
      <c r="O190" s="242">
        <v>876.22</v>
      </c>
      <c r="P190" s="461">
        <f t="shared" si="58"/>
        <v>1049.5</v>
      </c>
      <c r="Q190" s="570">
        <f t="shared" si="62"/>
        <v>2750.2799999999997</v>
      </c>
      <c r="R190" s="17">
        <v>2500</v>
      </c>
      <c r="S190" s="199">
        <v>25637</v>
      </c>
      <c r="T190" s="246"/>
    </row>
    <row r="191" spans="1:20" ht="15.75" thickBot="1" x14ac:dyDescent="0.3">
      <c r="A191" s="228"/>
      <c r="B191" s="237"/>
      <c r="C191" s="253">
        <f>SUM(C188:C190)</f>
        <v>3955.26</v>
      </c>
      <c r="D191" s="241">
        <f>SUM(D188:D190)</f>
        <v>69.77</v>
      </c>
      <c r="E191" s="244">
        <f>SUM(E188:E190)</f>
        <v>140.6</v>
      </c>
      <c r="F191" s="268">
        <f t="shared" si="45"/>
        <v>87.776579999999996</v>
      </c>
      <c r="G191" s="250">
        <f t="shared" si="46"/>
        <v>52.823419999999992</v>
      </c>
      <c r="H191" s="594">
        <f>SUM(H188:H190)</f>
        <v>219.82999999999998</v>
      </c>
      <c r="I191" s="257">
        <f t="shared" si="43"/>
        <v>360.42999999999995</v>
      </c>
      <c r="J191" s="241">
        <f>SUM(J188:J190)</f>
        <v>88.87</v>
      </c>
      <c r="K191" s="244">
        <f>SUM(K188:K190)</f>
        <v>41</v>
      </c>
      <c r="L191" s="460">
        <f t="shared" si="61"/>
        <v>4515.33</v>
      </c>
      <c r="M191" s="267">
        <f>SUM(M188:M190)</f>
        <v>71.13</v>
      </c>
      <c r="N191" s="255">
        <f>SUM(N188:N190)</f>
        <v>306.45000000000005</v>
      </c>
      <c r="O191" s="267">
        <f>SUM(O188:O190)</f>
        <v>2628.66</v>
      </c>
      <c r="P191" s="460">
        <f t="shared" si="58"/>
        <v>3006.24</v>
      </c>
      <c r="Q191" s="567">
        <f t="shared" si="62"/>
        <v>7521.57</v>
      </c>
      <c r="R191" s="603"/>
      <c r="S191" s="260"/>
      <c r="T191" s="245"/>
    </row>
    <row r="192" spans="1:20" x14ac:dyDescent="0.25">
      <c r="A192" s="17" t="s">
        <v>108</v>
      </c>
      <c r="B192" s="432">
        <v>48</v>
      </c>
      <c r="C192" s="433">
        <v>1283.57</v>
      </c>
      <c r="D192" s="242">
        <v>120.3</v>
      </c>
      <c r="E192" s="242">
        <v>245.94</v>
      </c>
      <c r="F192" s="251">
        <f t="shared" si="45"/>
        <v>153.54034200000001</v>
      </c>
      <c r="G192" s="251">
        <f t="shared" si="46"/>
        <v>92.399657999999988</v>
      </c>
      <c r="H192" s="587">
        <v>101.22</v>
      </c>
      <c r="I192" s="582">
        <f t="shared" si="43"/>
        <v>347.15999999999997</v>
      </c>
      <c r="J192" s="242">
        <v>181.18</v>
      </c>
      <c r="K192" s="242">
        <v>21.91</v>
      </c>
      <c r="L192" s="457">
        <f t="shared" si="61"/>
        <v>1954.12</v>
      </c>
      <c r="M192" s="242">
        <v>62.72</v>
      </c>
      <c r="N192" s="433">
        <v>99.45</v>
      </c>
      <c r="O192" s="242">
        <v>853.06</v>
      </c>
      <c r="P192" s="462">
        <f t="shared" si="58"/>
        <v>1015.23</v>
      </c>
      <c r="Q192" s="568">
        <f t="shared" si="62"/>
        <v>2969.35</v>
      </c>
      <c r="R192" s="248">
        <v>2718</v>
      </c>
      <c r="S192" s="242">
        <v>73177</v>
      </c>
      <c r="T192" s="432">
        <v>48</v>
      </c>
    </row>
    <row r="193" spans="1:20" x14ac:dyDescent="0.25">
      <c r="A193" s="17" t="s">
        <v>109</v>
      </c>
      <c r="B193" s="17"/>
      <c r="C193" s="433">
        <v>1283.57</v>
      </c>
      <c r="D193" s="17">
        <v>60.15</v>
      </c>
      <c r="E193" s="17">
        <v>122.97</v>
      </c>
      <c r="F193" s="48">
        <f t="shared" si="45"/>
        <v>76.770171000000005</v>
      </c>
      <c r="G193" s="48">
        <f t="shared" si="46"/>
        <v>46.199828999999994</v>
      </c>
      <c r="H193" s="155">
        <v>39.340000000000003</v>
      </c>
      <c r="I193" s="581">
        <f t="shared" si="43"/>
        <v>162.31</v>
      </c>
      <c r="J193" s="17">
        <v>90.59</v>
      </c>
      <c r="K193" s="17">
        <v>11.56</v>
      </c>
      <c r="L193" s="457">
        <f t="shared" si="61"/>
        <v>1608.1799999999998</v>
      </c>
      <c r="M193" s="17">
        <v>62.11</v>
      </c>
      <c r="N193" s="433">
        <v>99.45</v>
      </c>
      <c r="O193" s="242">
        <v>853.06</v>
      </c>
      <c r="P193" s="456">
        <f t="shared" si="58"/>
        <v>1014.6199999999999</v>
      </c>
      <c r="Q193" s="568">
        <f t="shared" si="62"/>
        <v>2622.7999999999997</v>
      </c>
      <c r="R193" s="17">
        <v>2970</v>
      </c>
      <c r="S193" s="17">
        <v>508011</v>
      </c>
      <c r="T193" s="434"/>
    </row>
    <row r="194" spans="1:20" ht="15.75" thickBot="1" x14ac:dyDescent="0.3">
      <c r="A194" s="199" t="s">
        <v>110</v>
      </c>
      <c r="B194" s="199"/>
      <c r="C194" s="433">
        <v>1283.57</v>
      </c>
      <c r="D194" s="199">
        <v>60.15</v>
      </c>
      <c r="E194" s="199">
        <v>81.98</v>
      </c>
      <c r="F194" s="249">
        <f t="shared" si="45"/>
        <v>51.180114000000003</v>
      </c>
      <c r="G194" s="249">
        <f t="shared" si="46"/>
        <v>30.799886000000001</v>
      </c>
      <c r="H194" s="591">
        <v>73.45</v>
      </c>
      <c r="I194" s="583">
        <f t="shared" si="43"/>
        <v>155.43</v>
      </c>
      <c r="J194" s="199">
        <v>271.77</v>
      </c>
      <c r="K194" s="199">
        <v>19.170000000000002</v>
      </c>
      <c r="L194" s="457">
        <f t="shared" si="61"/>
        <v>1790.0900000000001</v>
      </c>
      <c r="M194" s="199">
        <v>71.13</v>
      </c>
      <c r="N194" s="433">
        <v>99.45</v>
      </c>
      <c r="O194" s="242">
        <v>853.06</v>
      </c>
      <c r="P194" s="461">
        <f t="shared" si="58"/>
        <v>1023.6399999999999</v>
      </c>
      <c r="Q194" s="569">
        <f t="shared" si="62"/>
        <v>2813.73</v>
      </c>
      <c r="R194" s="17">
        <v>2623</v>
      </c>
      <c r="S194" s="199">
        <v>218066</v>
      </c>
      <c r="T194" s="246"/>
    </row>
    <row r="195" spans="1:20" ht="15.75" thickBot="1" x14ac:dyDescent="0.3">
      <c r="A195" s="228"/>
      <c r="B195" s="238"/>
      <c r="C195" s="445">
        <f>SUM(C192:C194)</f>
        <v>3850.71</v>
      </c>
      <c r="D195" s="244">
        <f>SUM(D192:D194)</f>
        <v>240.6</v>
      </c>
      <c r="E195" s="243">
        <f>SUM(E192:E194)</f>
        <v>450.89</v>
      </c>
      <c r="F195" s="250">
        <f t="shared" si="45"/>
        <v>281.49062700000002</v>
      </c>
      <c r="G195" s="600">
        <f t="shared" si="46"/>
        <v>169.399373</v>
      </c>
      <c r="H195" s="590">
        <f>SUM(H192:H194)</f>
        <v>214.01</v>
      </c>
      <c r="I195" s="253">
        <f t="shared" si="43"/>
        <v>664.9</v>
      </c>
      <c r="J195" s="241">
        <f t="shared" ref="J195:O195" si="63">SUM(J192:J194)</f>
        <v>543.54</v>
      </c>
      <c r="K195" s="244">
        <f t="shared" si="63"/>
        <v>52.64</v>
      </c>
      <c r="L195" s="460">
        <f t="shared" si="63"/>
        <v>5352.3899999999994</v>
      </c>
      <c r="M195" s="245">
        <f t="shared" si="63"/>
        <v>195.95999999999998</v>
      </c>
      <c r="N195" s="253">
        <f t="shared" si="63"/>
        <v>298.35000000000002</v>
      </c>
      <c r="O195" s="244">
        <f t="shared" si="63"/>
        <v>2559.1799999999998</v>
      </c>
      <c r="P195" s="470">
        <f t="shared" si="58"/>
        <v>3053.49</v>
      </c>
      <c r="Q195" s="573">
        <f>SUM(Q192:Q194)</f>
        <v>8405.8799999999992</v>
      </c>
      <c r="R195" s="603"/>
      <c r="S195" s="260"/>
      <c r="T195" s="267"/>
    </row>
    <row r="196" spans="1:20" x14ac:dyDescent="0.25">
      <c r="A196" s="17" t="s">
        <v>108</v>
      </c>
      <c r="B196" s="432">
        <v>49</v>
      </c>
      <c r="C196" s="433">
        <v>874.1</v>
      </c>
      <c r="D196" s="242">
        <v>60.15</v>
      </c>
      <c r="E196" s="242">
        <v>122.97</v>
      </c>
      <c r="F196" s="251">
        <f t="shared" si="45"/>
        <v>76.770171000000005</v>
      </c>
      <c r="G196" s="251">
        <f t="shared" si="46"/>
        <v>46.199828999999994</v>
      </c>
      <c r="H196" s="587">
        <v>68.930000000000007</v>
      </c>
      <c r="I196" s="582">
        <f t="shared" ref="I196:I259" si="64">SUM(F196:H196)</f>
        <v>191.9</v>
      </c>
      <c r="J196" s="242">
        <v>63.51</v>
      </c>
      <c r="K196" s="242">
        <v>14.92</v>
      </c>
      <c r="L196" s="457">
        <f t="shared" ref="L196:L202" si="65">C196+D196+I196+J196+K196</f>
        <v>1204.5800000000002</v>
      </c>
      <c r="M196" s="242">
        <v>62.72</v>
      </c>
      <c r="N196" s="433">
        <v>67.73</v>
      </c>
      <c r="O196" s="242">
        <v>580.92999999999995</v>
      </c>
      <c r="P196" s="457">
        <f t="shared" si="58"/>
        <v>711.37999999999988</v>
      </c>
      <c r="Q196" s="568">
        <f>L196+P196</f>
        <v>1915.96</v>
      </c>
      <c r="R196" s="248">
        <v>1712</v>
      </c>
      <c r="S196" s="242">
        <v>6842</v>
      </c>
      <c r="T196" s="432">
        <v>49</v>
      </c>
    </row>
    <row r="197" spans="1:20" x14ac:dyDescent="0.25">
      <c r="A197" s="17" t="s">
        <v>109</v>
      </c>
      <c r="B197" s="17"/>
      <c r="C197" s="433">
        <v>874.1</v>
      </c>
      <c r="D197" s="17">
        <v>60.15</v>
      </c>
      <c r="E197" s="17">
        <v>81.98</v>
      </c>
      <c r="F197" s="48">
        <f t="shared" si="45"/>
        <v>51.180114000000003</v>
      </c>
      <c r="G197" s="48">
        <f t="shared" si="46"/>
        <v>30.799886000000001</v>
      </c>
      <c r="H197" s="155">
        <v>26.79</v>
      </c>
      <c r="I197" s="581">
        <f t="shared" si="64"/>
        <v>108.77000000000001</v>
      </c>
      <c r="J197" s="17">
        <v>28.08</v>
      </c>
      <c r="K197" s="17">
        <v>10.98</v>
      </c>
      <c r="L197" s="457">
        <f t="shared" si="65"/>
        <v>1082.08</v>
      </c>
      <c r="M197" s="17">
        <v>62.11</v>
      </c>
      <c r="N197" s="433">
        <v>67.73</v>
      </c>
      <c r="O197" s="242">
        <v>580.92999999999995</v>
      </c>
      <c r="P197" s="456">
        <f t="shared" si="58"/>
        <v>710.77</v>
      </c>
      <c r="Q197" s="568">
        <f t="shared" ref="Q197:Q214" si="66">L197+P197</f>
        <v>1792.85</v>
      </c>
      <c r="R197" s="17">
        <v>1916</v>
      </c>
      <c r="S197" s="17">
        <v>566771</v>
      </c>
      <c r="T197" s="434"/>
    </row>
    <row r="198" spans="1:20" ht="15.75" thickBot="1" x14ac:dyDescent="0.3">
      <c r="A198" s="199" t="s">
        <v>110</v>
      </c>
      <c r="B198" s="199"/>
      <c r="C198" s="433">
        <v>874.1</v>
      </c>
      <c r="D198" s="199">
        <v>60.15</v>
      </c>
      <c r="E198" s="199">
        <v>81.98</v>
      </c>
      <c r="F198" s="249">
        <f t="shared" si="45"/>
        <v>51.180114000000003</v>
      </c>
      <c r="G198" s="249">
        <f t="shared" si="46"/>
        <v>30.799886000000001</v>
      </c>
      <c r="H198" s="591">
        <v>50.02</v>
      </c>
      <c r="I198" s="583">
        <f t="shared" si="64"/>
        <v>132</v>
      </c>
      <c r="J198" s="199">
        <v>90.59</v>
      </c>
      <c r="K198" s="214">
        <v>9.1300000000000008</v>
      </c>
      <c r="L198" s="459">
        <f t="shared" si="65"/>
        <v>1165.97</v>
      </c>
      <c r="M198" s="239">
        <v>71.13</v>
      </c>
      <c r="N198" s="433">
        <v>67.73</v>
      </c>
      <c r="O198" s="242">
        <v>580.92999999999995</v>
      </c>
      <c r="P198" s="461">
        <f t="shared" si="58"/>
        <v>719.79</v>
      </c>
      <c r="Q198" s="569">
        <f t="shared" si="66"/>
        <v>1885.76</v>
      </c>
      <c r="R198" s="17">
        <v>1793</v>
      </c>
      <c r="S198" s="199">
        <v>554409</v>
      </c>
      <c r="T198" s="246"/>
    </row>
    <row r="199" spans="1:20" ht="15.75" thickBot="1" x14ac:dyDescent="0.3">
      <c r="A199" s="228"/>
      <c r="B199" s="237"/>
      <c r="C199" s="253">
        <f>SUM(C196:C198)</f>
        <v>2622.3</v>
      </c>
      <c r="D199" s="244">
        <f>SUM(D196:D198)</f>
        <v>180.45</v>
      </c>
      <c r="E199" s="243">
        <f>SUM(E196:E198)</f>
        <v>286.93</v>
      </c>
      <c r="F199" s="250">
        <f t="shared" si="45"/>
        <v>179.13039900000001</v>
      </c>
      <c r="G199" s="250">
        <f t="shared" si="46"/>
        <v>107.799601</v>
      </c>
      <c r="H199" s="594">
        <f>SUM(H196:H198)</f>
        <v>145.74</v>
      </c>
      <c r="I199" s="257">
        <f t="shared" si="64"/>
        <v>432.67</v>
      </c>
      <c r="J199" s="241">
        <f>SUM(J196:J198)</f>
        <v>182.18</v>
      </c>
      <c r="K199" s="244">
        <f>SUM(K196:K198)</f>
        <v>35.03</v>
      </c>
      <c r="L199" s="460">
        <f t="shared" si="65"/>
        <v>3452.63</v>
      </c>
      <c r="M199" s="245">
        <f>SUM(M196:M198)</f>
        <v>195.95999999999998</v>
      </c>
      <c r="N199" s="253">
        <f>SUM(N196:N198)</f>
        <v>203.19</v>
      </c>
      <c r="O199" s="244">
        <f>SUM(O196:O198)</f>
        <v>1742.79</v>
      </c>
      <c r="P199" s="460">
        <f t="shared" si="58"/>
        <v>2141.94</v>
      </c>
      <c r="Q199" s="567">
        <f t="shared" si="66"/>
        <v>5594.57</v>
      </c>
      <c r="R199" s="603"/>
      <c r="S199" s="260"/>
      <c r="T199" s="245"/>
    </row>
    <row r="200" spans="1:20" x14ac:dyDescent="0.25">
      <c r="A200" s="17" t="s">
        <v>108</v>
      </c>
      <c r="B200" s="432">
        <v>50</v>
      </c>
      <c r="C200" s="433">
        <v>1315.51</v>
      </c>
      <c r="D200" s="242">
        <v>240.6</v>
      </c>
      <c r="E200" s="242">
        <v>409.9</v>
      </c>
      <c r="F200" s="251">
        <f t="shared" ref="F200:F263" si="67">E200-G200</f>
        <v>255.90056999999999</v>
      </c>
      <c r="G200" s="251">
        <f t="shared" ref="G200:G263" si="68">E200*37.57%</f>
        <v>153.99942999999999</v>
      </c>
      <c r="H200" s="587">
        <v>103.74</v>
      </c>
      <c r="I200" s="582">
        <f t="shared" si="64"/>
        <v>513.64</v>
      </c>
      <c r="J200" s="612">
        <v>0</v>
      </c>
      <c r="K200" s="242">
        <v>15.71</v>
      </c>
      <c r="L200" s="457">
        <f t="shared" si="65"/>
        <v>2085.46</v>
      </c>
      <c r="M200" s="242">
        <v>250.88</v>
      </c>
      <c r="N200" s="433">
        <v>101.93</v>
      </c>
      <c r="O200" s="242">
        <v>874.29</v>
      </c>
      <c r="P200" s="457">
        <f t="shared" si="58"/>
        <v>1227.0999999999999</v>
      </c>
      <c r="Q200" s="568">
        <f t="shared" si="66"/>
        <v>3312.56</v>
      </c>
      <c r="R200" s="248">
        <v>3410</v>
      </c>
      <c r="S200" s="242">
        <v>6257</v>
      </c>
      <c r="T200" s="432">
        <v>50</v>
      </c>
    </row>
    <row r="201" spans="1:20" x14ac:dyDescent="0.25">
      <c r="A201" s="17" t="s">
        <v>109</v>
      </c>
      <c r="B201" s="17"/>
      <c r="C201" s="433">
        <v>1315.51</v>
      </c>
      <c r="D201" s="17">
        <v>300.75</v>
      </c>
      <c r="E201" s="17">
        <v>450.89</v>
      </c>
      <c r="F201" s="48">
        <f t="shared" si="67"/>
        <v>281.49062700000002</v>
      </c>
      <c r="G201" s="48">
        <f t="shared" si="68"/>
        <v>169.399373</v>
      </c>
      <c r="H201" s="155">
        <v>40.32</v>
      </c>
      <c r="I201" s="581">
        <f t="shared" si="64"/>
        <v>491.21</v>
      </c>
      <c r="J201" s="156">
        <v>0</v>
      </c>
      <c r="K201" s="17">
        <v>11.53</v>
      </c>
      <c r="L201" s="457">
        <f t="shared" si="65"/>
        <v>2119</v>
      </c>
      <c r="M201" s="17">
        <v>248.44</v>
      </c>
      <c r="N201" s="433">
        <v>101.93</v>
      </c>
      <c r="O201" s="242">
        <v>874.29</v>
      </c>
      <c r="P201" s="456">
        <f t="shared" si="58"/>
        <v>1224.6599999999999</v>
      </c>
      <c r="Q201" s="568">
        <f t="shared" si="66"/>
        <v>3343.66</v>
      </c>
      <c r="R201" s="17">
        <v>3312.71</v>
      </c>
      <c r="S201" s="17">
        <v>569680</v>
      </c>
      <c r="T201" s="434"/>
    </row>
    <row r="202" spans="1:20" ht="15.75" thickBot="1" x14ac:dyDescent="0.3">
      <c r="A202" s="199" t="s">
        <v>110</v>
      </c>
      <c r="B202" s="199"/>
      <c r="C202" s="433">
        <v>1315.51</v>
      </c>
      <c r="D202" s="199">
        <v>360.9</v>
      </c>
      <c r="E202" s="199">
        <v>573.86</v>
      </c>
      <c r="F202" s="249">
        <f t="shared" si="67"/>
        <v>358.26079800000002</v>
      </c>
      <c r="G202" s="249">
        <f t="shared" si="68"/>
        <v>215.59920199999999</v>
      </c>
      <c r="H202" s="591">
        <v>75.28</v>
      </c>
      <c r="I202" s="583">
        <f t="shared" si="64"/>
        <v>649.14</v>
      </c>
      <c r="J202" s="614">
        <v>0</v>
      </c>
      <c r="K202" s="199">
        <v>19.64</v>
      </c>
      <c r="L202" s="457">
        <f t="shared" si="65"/>
        <v>2345.1899999999996</v>
      </c>
      <c r="M202" s="199">
        <v>284.52</v>
      </c>
      <c r="N202" s="433">
        <v>101.93</v>
      </c>
      <c r="O202" s="242">
        <v>874.29</v>
      </c>
      <c r="P202" s="461">
        <f t="shared" si="58"/>
        <v>1260.74</v>
      </c>
      <c r="Q202" s="569">
        <f t="shared" si="66"/>
        <v>3605.9299999999994</v>
      </c>
      <c r="R202" s="17">
        <v>3344</v>
      </c>
      <c r="S202" s="199">
        <v>548988</v>
      </c>
      <c r="T202" s="246"/>
    </row>
    <row r="203" spans="1:20" ht="15.75" thickBot="1" x14ac:dyDescent="0.3">
      <c r="A203" s="228"/>
      <c r="B203" s="237"/>
      <c r="C203" s="253">
        <f>SUM(C200:C202)</f>
        <v>3946.5299999999997</v>
      </c>
      <c r="D203" s="244">
        <f>SUM(D200:D202)</f>
        <v>902.25</v>
      </c>
      <c r="E203" s="243">
        <f>SUM(E200:E202)</f>
        <v>1434.65</v>
      </c>
      <c r="F203" s="250">
        <f t="shared" si="67"/>
        <v>895.65199500000006</v>
      </c>
      <c r="G203" s="600">
        <f t="shared" si="68"/>
        <v>538.99800500000003</v>
      </c>
      <c r="H203" s="590">
        <f>SUM(H200:H202)</f>
        <v>219.34</v>
      </c>
      <c r="I203" s="253">
        <f t="shared" si="64"/>
        <v>1653.99</v>
      </c>
      <c r="J203" s="241">
        <f>SUM(J200:J202)</f>
        <v>0</v>
      </c>
      <c r="K203" s="244">
        <f>SUM(K200:K202)</f>
        <v>46.88</v>
      </c>
      <c r="L203" s="460">
        <f>C203+D203+I203+J203+K203</f>
        <v>6549.65</v>
      </c>
      <c r="M203" s="245">
        <f>SUM(M200:M202)</f>
        <v>783.83999999999992</v>
      </c>
      <c r="N203" s="253">
        <f>SUM(N200:N202)</f>
        <v>305.79000000000002</v>
      </c>
      <c r="O203" s="244">
        <f>SUM(O200:O202)</f>
        <v>2622.87</v>
      </c>
      <c r="P203" s="470">
        <f t="shared" si="58"/>
        <v>3712.5</v>
      </c>
      <c r="Q203" s="573">
        <f t="shared" si="66"/>
        <v>10262.15</v>
      </c>
      <c r="R203" s="603"/>
      <c r="S203" s="260"/>
      <c r="T203" s="245"/>
    </row>
    <row r="204" spans="1:20" x14ac:dyDescent="0.25">
      <c r="A204" s="17" t="s">
        <v>108</v>
      </c>
      <c r="B204" s="432">
        <v>51</v>
      </c>
      <c r="C204" s="433">
        <v>1388.11</v>
      </c>
      <c r="D204" s="242">
        <v>25.44</v>
      </c>
      <c r="E204" s="242">
        <v>126.86</v>
      </c>
      <c r="F204" s="251">
        <f t="shared" si="67"/>
        <v>79.198698000000007</v>
      </c>
      <c r="G204" s="251">
        <f t="shared" si="68"/>
        <v>47.661301999999999</v>
      </c>
      <c r="H204" s="587">
        <v>109.46</v>
      </c>
      <c r="I204" s="582">
        <f t="shared" si="64"/>
        <v>236.32</v>
      </c>
      <c r="J204" s="612">
        <v>0</v>
      </c>
      <c r="K204" s="242">
        <v>16.579999999999998</v>
      </c>
      <c r="L204" s="457">
        <f>D204+C204+I204+J204+K204</f>
        <v>1666.4499999999998</v>
      </c>
      <c r="M204" s="242">
        <v>62.72</v>
      </c>
      <c r="N204" s="433">
        <v>107.55</v>
      </c>
      <c r="O204" s="242">
        <v>922.54</v>
      </c>
      <c r="P204" s="457">
        <f t="shared" ref="P204:P235" si="69">SUM(M204:O204)</f>
        <v>1092.81</v>
      </c>
      <c r="Q204" s="568">
        <f t="shared" si="66"/>
        <v>2759.2599999999998</v>
      </c>
      <c r="R204" s="248">
        <v>0</v>
      </c>
      <c r="S204" s="432"/>
      <c r="T204" s="432">
        <v>51</v>
      </c>
    </row>
    <row r="205" spans="1:20" x14ac:dyDescent="0.25">
      <c r="A205" s="17" t="s">
        <v>109</v>
      </c>
      <c r="B205" s="17"/>
      <c r="C205" s="433">
        <v>1388.11</v>
      </c>
      <c r="D205" s="17">
        <v>34.71</v>
      </c>
      <c r="E205" s="17">
        <v>102.68</v>
      </c>
      <c r="F205" s="48">
        <f t="shared" si="67"/>
        <v>64.103124000000008</v>
      </c>
      <c r="G205" s="48">
        <f t="shared" si="68"/>
        <v>38.576875999999999</v>
      </c>
      <c r="H205" s="588">
        <v>42.54</v>
      </c>
      <c r="I205" s="582">
        <f t="shared" si="64"/>
        <v>145.22</v>
      </c>
      <c r="J205" s="613">
        <v>0</v>
      </c>
      <c r="K205" s="17">
        <v>12.2</v>
      </c>
      <c r="L205" s="457">
        <f>D205+C205+I205+J205+K205</f>
        <v>1580.24</v>
      </c>
      <c r="M205" s="20">
        <v>62.11</v>
      </c>
      <c r="N205" s="433">
        <v>107.55</v>
      </c>
      <c r="O205" s="242">
        <v>922.54</v>
      </c>
      <c r="P205" s="456">
        <f t="shared" si="69"/>
        <v>1092.2</v>
      </c>
      <c r="Q205" s="568">
        <f t="shared" si="66"/>
        <v>2672.44</v>
      </c>
      <c r="R205" s="17">
        <v>6000</v>
      </c>
      <c r="S205" s="17">
        <v>8847</v>
      </c>
      <c r="T205" s="434"/>
    </row>
    <row r="206" spans="1:20" ht="15.75" thickBot="1" x14ac:dyDescent="0.3">
      <c r="A206" s="199" t="s">
        <v>110</v>
      </c>
      <c r="B206" s="199"/>
      <c r="C206" s="433">
        <v>1388.11</v>
      </c>
      <c r="D206" s="199">
        <v>120.3</v>
      </c>
      <c r="E206" s="199">
        <v>204.95</v>
      </c>
      <c r="F206" s="249">
        <f t="shared" si="67"/>
        <v>127.95028499999999</v>
      </c>
      <c r="G206" s="249">
        <f t="shared" si="68"/>
        <v>76.999714999999995</v>
      </c>
      <c r="H206" s="592">
        <v>79.430000000000007</v>
      </c>
      <c r="I206" s="535">
        <f t="shared" si="64"/>
        <v>284.38</v>
      </c>
      <c r="J206" s="616">
        <v>0</v>
      </c>
      <c r="K206" s="199">
        <v>14.5</v>
      </c>
      <c r="L206" s="459">
        <f>D206+C206+I206+J206+K206</f>
        <v>1807.29</v>
      </c>
      <c r="M206" s="20">
        <v>71.13</v>
      </c>
      <c r="N206" s="433">
        <v>107.55</v>
      </c>
      <c r="O206" s="242">
        <v>922.54</v>
      </c>
      <c r="P206" s="461">
        <f t="shared" si="69"/>
        <v>1101.22</v>
      </c>
      <c r="Q206" s="568">
        <f t="shared" si="66"/>
        <v>2908.51</v>
      </c>
      <c r="R206" s="17">
        <v>0</v>
      </c>
      <c r="S206" s="199"/>
      <c r="T206" s="246"/>
    </row>
    <row r="207" spans="1:20" ht="15.75" thickBot="1" x14ac:dyDescent="0.3">
      <c r="A207" s="243"/>
      <c r="B207" s="241"/>
      <c r="C207" s="253">
        <f>SUM(C204:C206)</f>
        <v>4164.33</v>
      </c>
      <c r="D207" s="244">
        <f>SUM(D204:D206)</f>
        <v>180.45</v>
      </c>
      <c r="E207" s="243">
        <f>SUM(E204:E206)</f>
        <v>434.49</v>
      </c>
      <c r="F207" s="250">
        <f t="shared" si="67"/>
        <v>271.25210700000002</v>
      </c>
      <c r="G207" s="250">
        <f t="shared" si="68"/>
        <v>163.23789299999999</v>
      </c>
      <c r="H207" s="597">
        <f>SUM(H204:H206)</f>
        <v>231.43</v>
      </c>
      <c r="I207" s="275">
        <f t="shared" si="64"/>
        <v>665.92000000000007</v>
      </c>
      <c r="J207" s="256">
        <f>SUM(J204:J206)</f>
        <v>0</v>
      </c>
      <c r="K207" s="267">
        <f>SUM(K204:K206)</f>
        <v>43.28</v>
      </c>
      <c r="L207" s="460">
        <f>D207+C207+I207+J207+K207</f>
        <v>5053.9799999999996</v>
      </c>
      <c r="M207" s="245">
        <f>SUM(M204:M206)</f>
        <v>195.95999999999998</v>
      </c>
      <c r="N207" s="253">
        <f>SUM(N204:N206)</f>
        <v>322.64999999999998</v>
      </c>
      <c r="O207" s="244">
        <f>SUM(O204:O206)</f>
        <v>2767.62</v>
      </c>
      <c r="P207" s="470">
        <f t="shared" si="69"/>
        <v>3286.2299999999996</v>
      </c>
      <c r="Q207" s="572">
        <f t="shared" si="66"/>
        <v>8340.2099999999991</v>
      </c>
      <c r="R207" s="603"/>
      <c r="S207" s="260"/>
      <c r="T207" s="245"/>
    </row>
    <row r="208" spans="1:20" x14ac:dyDescent="0.25">
      <c r="A208" s="17" t="s">
        <v>108</v>
      </c>
      <c r="B208" s="432">
        <v>52</v>
      </c>
      <c r="C208" s="433">
        <v>1045.44</v>
      </c>
      <c r="D208" s="242">
        <v>48.6</v>
      </c>
      <c r="E208" s="242">
        <v>118.54</v>
      </c>
      <c r="F208" s="251">
        <f t="shared" si="67"/>
        <v>74.004522000000009</v>
      </c>
      <c r="G208" s="251">
        <f t="shared" si="68"/>
        <v>44.535477999999998</v>
      </c>
      <c r="H208" s="587">
        <v>82.44</v>
      </c>
      <c r="I208" s="582">
        <f t="shared" si="64"/>
        <v>200.98000000000002</v>
      </c>
      <c r="J208" s="242">
        <v>269.85000000000002</v>
      </c>
      <c r="K208" s="242">
        <v>17.84</v>
      </c>
      <c r="L208" s="457">
        <f t="shared" ref="L208:L214" si="70">C208+D208+I208+J208+K208</f>
        <v>1582.7099999999998</v>
      </c>
      <c r="M208" s="242">
        <v>62.72</v>
      </c>
      <c r="N208" s="433">
        <v>81</v>
      </c>
      <c r="O208" s="242">
        <v>694.8</v>
      </c>
      <c r="P208" s="457">
        <f t="shared" si="69"/>
        <v>838.52</v>
      </c>
      <c r="Q208" s="568">
        <f t="shared" si="66"/>
        <v>2421.2299999999996</v>
      </c>
      <c r="R208" s="248">
        <v>6900</v>
      </c>
      <c r="S208" s="242">
        <v>582220</v>
      </c>
      <c r="T208" s="432">
        <v>52</v>
      </c>
    </row>
    <row r="209" spans="1:20" x14ac:dyDescent="0.25">
      <c r="A209" s="17" t="s">
        <v>109</v>
      </c>
      <c r="B209" s="17"/>
      <c r="C209" s="433">
        <v>1045.44</v>
      </c>
      <c r="D209" s="17">
        <v>66.349999999999994</v>
      </c>
      <c r="E209" s="199">
        <v>139.49</v>
      </c>
      <c r="F209" s="48">
        <f t="shared" si="67"/>
        <v>87.083607000000001</v>
      </c>
      <c r="G209" s="48">
        <f t="shared" si="68"/>
        <v>52.406393000000001</v>
      </c>
      <c r="H209" s="591">
        <v>32.04</v>
      </c>
      <c r="I209" s="583">
        <f t="shared" si="64"/>
        <v>171.53</v>
      </c>
      <c r="J209" s="242">
        <v>269.85000000000002</v>
      </c>
      <c r="K209" s="17">
        <v>13.13</v>
      </c>
      <c r="L209" s="457">
        <f t="shared" si="70"/>
        <v>1566.3000000000002</v>
      </c>
      <c r="M209" s="20">
        <v>62.11</v>
      </c>
      <c r="N209" s="433">
        <v>81</v>
      </c>
      <c r="O209" s="242">
        <v>694.8</v>
      </c>
      <c r="P209" s="456">
        <f t="shared" si="69"/>
        <v>837.91</v>
      </c>
      <c r="Q209" s="568">
        <f t="shared" si="66"/>
        <v>2404.21</v>
      </c>
      <c r="R209" s="17">
        <v>7077</v>
      </c>
      <c r="S209" s="17">
        <v>4198</v>
      </c>
      <c r="T209" s="434"/>
    </row>
    <row r="210" spans="1:20" ht="15.75" thickBot="1" x14ac:dyDescent="0.3">
      <c r="A210" s="199" t="s">
        <v>110</v>
      </c>
      <c r="B210" s="199"/>
      <c r="C210" s="433">
        <v>1045.44</v>
      </c>
      <c r="D210" s="199">
        <v>74.23</v>
      </c>
      <c r="E210" s="199">
        <v>158.06</v>
      </c>
      <c r="F210" s="249">
        <f t="shared" si="67"/>
        <v>98.67685800000001</v>
      </c>
      <c r="G210" s="249">
        <f t="shared" si="68"/>
        <v>59.383141999999999</v>
      </c>
      <c r="H210" s="591">
        <v>59.82</v>
      </c>
      <c r="I210" s="583">
        <f t="shared" si="64"/>
        <v>217.88</v>
      </c>
      <c r="J210" s="17">
        <v>0</v>
      </c>
      <c r="K210" s="199">
        <v>15.61</v>
      </c>
      <c r="L210" s="459">
        <f t="shared" si="70"/>
        <v>1353.16</v>
      </c>
      <c r="M210" s="20">
        <v>71.13</v>
      </c>
      <c r="N210" s="433">
        <v>81</v>
      </c>
      <c r="O210" s="242">
        <v>694.8</v>
      </c>
      <c r="P210" s="461">
        <f t="shared" si="69"/>
        <v>846.93</v>
      </c>
      <c r="Q210" s="569">
        <f t="shared" si="66"/>
        <v>2200.09</v>
      </c>
      <c r="R210" s="17">
        <v>0</v>
      </c>
      <c r="S210" s="199"/>
      <c r="T210" s="246"/>
    </row>
    <row r="211" spans="1:20" ht="15.75" thickBot="1" x14ac:dyDescent="0.3">
      <c r="A211" s="243"/>
      <c r="B211" s="241"/>
      <c r="C211" s="253">
        <f>SUM(C208:C210)</f>
        <v>3136.32</v>
      </c>
      <c r="D211" s="244">
        <f>SUM(D208:D210)</f>
        <v>189.18</v>
      </c>
      <c r="E211" s="243">
        <f>SUM(E208:E210)</f>
        <v>416.09000000000003</v>
      </c>
      <c r="F211" s="250">
        <f t="shared" si="67"/>
        <v>259.76498700000002</v>
      </c>
      <c r="G211" s="250">
        <f t="shared" si="68"/>
        <v>156.32501300000001</v>
      </c>
      <c r="H211" s="594">
        <f>SUM(H208:H210)</f>
        <v>174.29999999999998</v>
      </c>
      <c r="I211" s="257">
        <f t="shared" si="64"/>
        <v>590.39</v>
      </c>
      <c r="J211" s="241">
        <f>SUM(J208:J210)</f>
        <v>539.70000000000005</v>
      </c>
      <c r="K211" s="244">
        <f>SUM(K208:K210)</f>
        <v>46.58</v>
      </c>
      <c r="L211" s="460">
        <f t="shared" si="70"/>
        <v>4502.17</v>
      </c>
      <c r="M211" s="245">
        <f>SUM(M208:M210)</f>
        <v>195.95999999999998</v>
      </c>
      <c r="N211" s="253">
        <f>SUM(N208:N210)</f>
        <v>243</v>
      </c>
      <c r="O211" s="244">
        <f>SUM(O208:O210)</f>
        <v>2084.3999999999996</v>
      </c>
      <c r="P211" s="460">
        <f t="shared" si="69"/>
        <v>2523.3599999999997</v>
      </c>
      <c r="Q211" s="567">
        <f t="shared" si="66"/>
        <v>7025.53</v>
      </c>
      <c r="R211" s="603"/>
      <c r="S211" s="260"/>
      <c r="T211" s="245"/>
    </row>
    <row r="212" spans="1:20" x14ac:dyDescent="0.25">
      <c r="A212" s="17" t="s">
        <v>108</v>
      </c>
      <c r="B212" s="432">
        <v>53</v>
      </c>
      <c r="C212" s="433">
        <v>900.24</v>
      </c>
      <c r="D212" s="242">
        <v>533.16999999999996</v>
      </c>
      <c r="E212" s="242">
        <v>1094.51</v>
      </c>
      <c r="F212" s="251">
        <f t="shared" si="67"/>
        <v>683.302593</v>
      </c>
      <c r="G212" s="251">
        <f t="shared" si="68"/>
        <v>411.20740699999999</v>
      </c>
      <c r="H212" s="587">
        <v>70.989999999999995</v>
      </c>
      <c r="I212" s="582">
        <f t="shared" si="64"/>
        <v>1165.5</v>
      </c>
      <c r="J212" s="242">
        <v>809.55</v>
      </c>
      <c r="K212" s="242">
        <v>10.75</v>
      </c>
      <c r="L212" s="457">
        <f t="shared" si="70"/>
        <v>3419.21</v>
      </c>
      <c r="M212" s="242">
        <v>188.16</v>
      </c>
      <c r="N212" s="433">
        <v>69.75</v>
      </c>
      <c r="O212" s="242">
        <v>598.29999999999995</v>
      </c>
      <c r="P212" s="457">
        <f t="shared" si="69"/>
        <v>856.20999999999992</v>
      </c>
      <c r="Q212" s="568">
        <f t="shared" si="66"/>
        <v>4275.42</v>
      </c>
      <c r="R212" s="248">
        <v>3681.91</v>
      </c>
      <c r="S212" s="242">
        <v>27950</v>
      </c>
      <c r="T212" s="432">
        <v>53</v>
      </c>
    </row>
    <row r="213" spans="1:20" x14ac:dyDescent="0.25">
      <c r="A213" s="17" t="s">
        <v>109</v>
      </c>
      <c r="B213" s="17"/>
      <c r="C213" s="433">
        <v>900.24</v>
      </c>
      <c r="D213" s="17">
        <v>647.45000000000005</v>
      </c>
      <c r="E213" s="17">
        <v>1220.6400000000001</v>
      </c>
      <c r="F213" s="48">
        <f t="shared" si="67"/>
        <v>762.04555200000004</v>
      </c>
      <c r="G213" s="48">
        <f t="shared" si="68"/>
        <v>458.594448</v>
      </c>
      <c r="H213" s="155">
        <v>27.59</v>
      </c>
      <c r="I213" s="581">
        <f t="shared" si="64"/>
        <v>1248.23</v>
      </c>
      <c r="J213" s="242">
        <v>809.55</v>
      </c>
      <c r="K213" s="17">
        <v>7.91</v>
      </c>
      <c r="L213" s="457">
        <f t="shared" si="70"/>
        <v>3613.38</v>
      </c>
      <c r="M213" s="20">
        <v>186.33</v>
      </c>
      <c r="N213" s="433">
        <v>69.75</v>
      </c>
      <c r="O213" s="242">
        <v>598.29999999999995</v>
      </c>
      <c r="P213" s="456">
        <f t="shared" si="69"/>
        <v>854.38</v>
      </c>
      <c r="Q213" s="562">
        <f t="shared" si="66"/>
        <v>4467.76</v>
      </c>
      <c r="R213" s="17">
        <v>4275.42</v>
      </c>
      <c r="S213" s="17">
        <v>474648</v>
      </c>
      <c r="T213" s="434"/>
    </row>
    <row r="214" spans="1:20" ht="15.75" thickBot="1" x14ac:dyDescent="0.3">
      <c r="A214" s="199" t="s">
        <v>110</v>
      </c>
      <c r="B214" s="199"/>
      <c r="C214" s="433">
        <v>900.24</v>
      </c>
      <c r="D214" s="199">
        <v>680.78</v>
      </c>
      <c r="E214" s="199">
        <v>1185.5899999999999</v>
      </c>
      <c r="F214" s="249">
        <f t="shared" si="67"/>
        <v>740.16383700000006</v>
      </c>
      <c r="G214" s="249">
        <f t="shared" si="68"/>
        <v>445.42616299999992</v>
      </c>
      <c r="H214" s="591">
        <v>51.52</v>
      </c>
      <c r="I214" s="583">
        <f t="shared" si="64"/>
        <v>1237.1099999999999</v>
      </c>
      <c r="J214" s="17">
        <v>0</v>
      </c>
      <c r="K214" s="199">
        <v>9.41</v>
      </c>
      <c r="L214" s="457">
        <f t="shared" si="70"/>
        <v>2827.54</v>
      </c>
      <c r="M214" s="20">
        <v>213.39</v>
      </c>
      <c r="N214" s="433">
        <v>69.75</v>
      </c>
      <c r="O214" s="242">
        <v>598.29999999999995</v>
      </c>
      <c r="P214" s="461">
        <f t="shared" si="69"/>
        <v>881.43999999999994</v>
      </c>
      <c r="Q214" s="562">
        <f t="shared" si="66"/>
        <v>3708.98</v>
      </c>
      <c r="R214" s="17">
        <v>4467.76</v>
      </c>
      <c r="S214" s="199">
        <v>247426</v>
      </c>
      <c r="T214" s="246"/>
    </row>
    <row r="215" spans="1:20" ht="15.75" thickBot="1" x14ac:dyDescent="0.3">
      <c r="A215" s="243"/>
      <c r="B215" s="241"/>
      <c r="C215" s="253">
        <f>SUM(C212:C214)</f>
        <v>2700.7200000000003</v>
      </c>
      <c r="D215" s="244">
        <f>SUM(D212:D214)</f>
        <v>1861.3999999999999</v>
      </c>
      <c r="E215" s="243">
        <f>SUM(E212:E214)</f>
        <v>3500.74</v>
      </c>
      <c r="F215" s="250">
        <f t="shared" si="67"/>
        <v>2185.511982</v>
      </c>
      <c r="G215" s="250">
        <f t="shared" si="68"/>
        <v>1315.2280179999998</v>
      </c>
      <c r="H215" s="594">
        <f>SUM(H212:H214)</f>
        <v>150.1</v>
      </c>
      <c r="I215" s="257">
        <f t="shared" si="64"/>
        <v>3650.8399999999997</v>
      </c>
      <c r="J215" s="241">
        <f t="shared" ref="J215:O215" si="71">SUM(J212:J214)</f>
        <v>1619.1</v>
      </c>
      <c r="K215" s="241">
        <f t="shared" si="71"/>
        <v>28.07</v>
      </c>
      <c r="L215" s="458">
        <f t="shared" si="71"/>
        <v>9860.130000000001</v>
      </c>
      <c r="M215" s="241">
        <f t="shared" si="71"/>
        <v>587.88</v>
      </c>
      <c r="N215" s="253">
        <f t="shared" si="71"/>
        <v>209.25</v>
      </c>
      <c r="O215" s="244">
        <f t="shared" si="71"/>
        <v>1794.8999999999999</v>
      </c>
      <c r="P215" s="471">
        <f t="shared" si="69"/>
        <v>2592.0299999999997</v>
      </c>
      <c r="Q215" s="563">
        <f>SUM(Q212:Q214)</f>
        <v>12452.16</v>
      </c>
      <c r="R215" s="603"/>
      <c r="S215" s="260"/>
      <c r="T215" s="245"/>
    </row>
    <row r="216" spans="1:20" x14ac:dyDescent="0.25">
      <c r="A216" s="17" t="s">
        <v>108</v>
      </c>
      <c r="B216" s="432">
        <v>54</v>
      </c>
      <c r="C216" s="433">
        <v>911.86</v>
      </c>
      <c r="D216" s="242">
        <v>114.29</v>
      </c>
      <c r="E216" s="242">
        <v>188.55</v>
      </c>
      <c r="F216" s="251">
        <f t="shared" si="67"/>
        <v>117.71176500000001</v>
      </c>
      <c r="G216" s="251">
        <f t="shared" si="68"/>
        <v>70.838234999999997</v>
      </c>
      <c r="H216" s="587">
        <v>71.91</v>
      </c>
      <c r="I216" s="582">
        <f t="shared" si="64"/>
        <v>260.46000000000004</v>
      </c>
      <c r="J216" s="242">
        <v>539.70000000000005</v>
      </c>
      <c r="K216" s="242">
        <v>15.56</v>
      </c>
      <c r="L216" s="457">
        <f>C216+D216+I216+J216+K216</f>
        <v>1841.8700000000001</v>
      </c>
      <c r="M216" s="242">
        <v>125.44</v>
      </c>
      <c r="N216" s="433">
        <v>70.650000000000006</v>
      </c>
      <c r="O216" s="242">
        <v>606.02</v>
      </c>
      <c r="P216" s="457">
        <f t="shared" si="69"/>
        <v>802.11</v>
      </c>
      <c r="Q216" s="561">
        <f>L216+P216</f>
        <v>2643.98</v>
      </c>
      <c r="R216" s="248">
        <v>0</v>
      </c>
      <c r="S216" s="432"/>
      <c r="T216" s="432">
        <v>54</v>
      </c>
    </row>
    <row r="217" spans="1:20" x14ac:dyDescent="0.25">
      <c r="A217" s="17" t="s">
        <v>109</v>
      </c>
      <c r="B217" s="17"/>
      <c r="C217" s="433">
        <v>911.86</v>
      </c>
      <c r="D217" s="17">
        <v>189.47</v>
      </c>
      <c r="E217" s="17">
        <v>278.94</v>
      </c>
      <c r="F217" s="48">
        <f t="shared" si="67"/>
        <v>174.14224200000001</v>
      </c>
      <c r="G217" s="48">
        <f t="shared" si="68"/>
        <v>104.79775799999999</v>
      </c>
      <c r="H217" s="155">
        <v>27.95</v>
      </c>
      <c r="I217" s="581">
        <f t="shared" si="64"/>
        <v>306.89</v>
      </c>
      <c r="J217" s="242">
        <v>539.70000000000005</v>
      </c>
      <c r="K217" s="17">
        <v>11.45</v>
      </c>
      <c r="L217" s="457">
        <f>C217+D217+I217+J217+K217</f>
        <v>1959.37</v>
      </c>
      <c r="M217" s="20">
        <v>124.22</v>
      </c>
      <c r="N217" s="433">
        <v>70.650000000000006</v>
      </c>
      <c r="O217" s="242">
        <v>606.02</v>
      </c>
      <c r="P217" s="456">
        <f t="shared" si="69"/>
        <v>800.89</v>
      </c>
      <c r="Q217" s="561">
        <f t="shared" ref="Q217:Q222" si="72">L217+P217</f>
        <v>2760.2599999999998</v>
      </c>
      <c r="R217" s="17">
        <v>0</v>
      </c>
      <c r="S217" s="17"/>
      <c r="T217" s="434"/>
    </row>
    <row r="218" spans="1:20" ht="15.75" thickBot="1" x14ac:dyDescent="0.3">
      <c r="A218" s="199" t="s">
        <v>110</v>
      </c>
      <c r="B218" s="199"/>
      <c r="C218" s="433">
        <v>911.86</v>
      </c>
      <c r="D218" s="199">
        <v>146.16</v>
      </c>
      <c r="E218" s="199">
        <v>215.2</v>
      </c>
      <c r="F218" s="249">
        <f t="shared" si="67"/>
        <v>134.34935999999999</v>
      </c>
      <c r="G218" s="249">
        <f t="shared" si="68"/>
        <v>80.850639999999984</v>
      </c>
      <c r="H218" s="591">
        <v>52.18</v>
      </c>
      <c r="I218" s="583">
        <f t="shared" si="64"/>
        <v>267.38</v>
      </c>
      <c r="J218" s="17">
        <v>0</v>
      </c>
      <c r="K218" s="199">
        <v>13.62</v>
      </c>
      <c r="L218" s="457">
        <f>C218+D218+I218+J218+K218</f>
        <v>1339.02</v>
      </c>
      <c r="M218" s="20">
        <v>142.26</v>
      </c>
      <c r="N218" s="433">
        <v>70.650000000000006</v>
      </c>
      <c r="O218" s="242">
        <v>606.02</v>
      </c>
      <c r="P218" s="461">
        <f t="shared" si="69"/>
        <v>818.93</v>
      </c>
      <c r="Q218" s="570">
        <f t="shared" si="72"/>
        <v>2157.9499999999998</v>
      </c>
      <c r="R218" s="17">
        <v>1599.87</v>
      </c>
      <c r="S218" s="199">
        <v>77487</v>
      </c>
      <c r="T218" s="246"/>
    </row>
    <row r="219" spans="1:20" ht="15.75" thickBot="1" x14ac:dyDescent="0.3">
      <c r="A219" s="243"/>
      <c r="B219" s="241"/>
      <c r="C219" s="253">
        <f>SUM(C216:C218)</f>
        <v>2735.58</v>
      </c>
      <c r="D219" s="244">
        <f>SUM(D216:D218)</f>
        <v>449.91999999999996</v>
      </c>
      <c r="E219" s="243">
        <f>SUM(E216:E218)</f>
        <v>682.69</v>
      </c>
      <c r="F219" s="250">
        <f t="shared" si="67"/>
        <v>426.20336700000007</v>
      </c>
      <c r="G219" s="250">
        <f t="shared" si="68"/>
        <v>256.48663299999998</v>
      </c>
      <c r="H219" s="594">
        <f>SUM(H216:H218)</f>
        <v>152.04</v>
      </c>
      <c r="I219" s="257">
        <f t="shared" si="64"/>
        <v>834.73</v>
      </c>
      <c r="J219" s="241">
        <f t="shared" ref="J219:O219" si="73">SUM(J216:J218)</f>
        <v>1079.4000000000001</v>
      </c>
      <c r="K219" s="241">
        <f t="shared" si="73"/>
        <v>40.629999999999995</v>
      </c>
      <c r="L219" s="458">
        <f t="shared" si="73"/>
        <v>5140.26</v>
      </c>
      <c r="M219" s="241">
        <f t="shared" si="73"/>
        <v>391.91999999999996</v>
      </c>
      <c r="N219" s="253">
        <f t="shared" si="73"/>
        <v>211.95000000000002</v>
      </c>
      <c r="O219" s="244">
        <f t="shared" si="73"/>
        <v>1818.06</v>
      </c>
      <c r="P219" s="460">
        <f t="shared" si="69"/>
        <v>2421.9299999999998</v>
      </c>
      <c r="Q219" s="567">
        <f t="shared" si="72"/>
        <v>7562.1900000000005</v>
      </c>
      <c r="R219" s="603"/>
      <c r="S219" s="260"/>
      <c r="T219" s="245"/>
    </row>
    <row r="220" spans="1:20" x14ac:dyDescent="0.25">
      <c r="A220" s="17" t="s">
        <v>108</v>
      </c>
      <c r="B220" s="432">
        <v>55</v>
      </c>
      <c r="C220" s="433">
        <v>1373.59</v>
      </c>
      <c r="D220" s="242">
        <v>120.3</v>
      </c>
      <c r="E220" s="242">
        <v>368.91</v>
      </c>
      <c r="F220" s="251">
        <f t="shared" si="67"/>
        <v>230.31051300000001</v>
      </c>
      <c r="G220" s="251">
        <f t="shared" si="68"/>
        <v>138.59948700000001</v>
      </c>
      <c r="H220" s="587">
        <v>108.32</v>
      </c>
      <c r="I220" s="582">
        <f t="shared" si="64"/>
        <v>477.23</v>
      </c>
      <c r="J220" s="242">
        <v>207.45</v>
      </c>
      <c r="K220" s="242">
        <v>23.44</v>
      </c>
      <c r="L220" s="457">
        <f t="shared" ref="L220:L250" si="74">C220+D220+I220+J220+K220</f>
        <v>2202.0099999999998</v>
      </c>
      <c r="M220" s="242">
        <v>125.44</v>
      </c>
      <c r="N220" s="433">
        <v>106.43</v>
      </c>
      <c r="O220" s="242">
        <v>912.89</v>
      </c>
      <c r="P220" s="457">
        <f t="shared" si="69"/>
        <v>1144.76</v>
      </c>
      <c r="Q220" s="568">
        <f t="shared" si="72"/>
        <v>3346.7699999999995</v>
      </c>
      <c r="R220" s="248">
        <v>0</v>
      </c>
      <c r="S220" s="432"/>
      <c r="T220" s="432">
        <v>55</v>
      </c>
    </row>
    <row r="221" spans="1:20" x14ac:dyDescent="0.25">
      <c r="A221" s="17" t="s">
        <v>109</v>
      </c>
      <c r="B221" s="17"/>
      <c r="C221" s="433">
        <v>1373.59</v>
      </c>
      <c r="D221" s="17">
        <v>180.45</v>
      </c>
      <c r="E221" s="17">
        <v>368.91</v>
      </c>
      <c r="F221" s="48">
        <f t="shared" si="67"/>
        <v>230.31051300000001</v>
      </c>
      <c r="G221" s="48">
        <f t="shared" si="68"/>
        <v>138.59948700000001</v>
      </c>
      <c r="H221" s="155">
        <v>42.1</v>
      </c>
      <c r="I221" s="581">
        <f t="shared" si="64"/>
        <v>411.01000000000005</v>
      </c>
      <c r="J221" s="17">
        <v>120.48</v>
      </c>
      <c r="K221" s="17">
        <v>17.25</v>
      </c>
      <c r="L221" s="457">
        <f t="shared" si="74"/>
        <v>2102.7799999999997</v>
      </c>
      <c r="M221" s="20">
        <v>124.22</v>
      </c>
      <c r="N221" s="433">
        <v>106.43</v>
      </c>
      <c r="O221" s="242">
        <v>912.89</v>
      </c>
      <c r="P221" s="456">
        <f t="shared" si="69"/>
        <v>1143.54</v>
      </c>
      <c r="Q221" s="562">
        <f t="shared" si="72"/>
        <v>3246.3199999999997</v>
      </c>
      <c r="R221" s="17">
        <v>0</v>
      </c>
      <c r="S221" s="17"/>
      <c r="T221" s="434"/>
    </row>
    <row r="222" spans="1:20" ht="15.75" thickBot="1" x14ac:dyDescent="0.3">
      <c r="A222" s="199" t="s">
        <v>110</v>
      </c>
      <c r="B222" s="199"/>
      <c r="C222" s="433">
        <v>1373.59</v>
      </c>
      <c r="D222" s="199">
        <v>120.3</v>
      </c>
      <c r="E222" s="199">
        <v>327.92</v>
      </c>
      <c r="F222" s="249">
        <f t="shared" si="67"/>
        <v>204.72045600000001</v>
      </c>
      <c r="G222" s="249">
        <f t="shared" si="68"/>
        <v>123.199544</v>
      </c>
      <c r="H222" s="591">
        <v>78.599999999999994</v>
      </c>
      <c r="I222" s="583">
        <f t="shared" si="64"/>
        <v>406.52</v>
      </c>
      <c r="J222" s="199">
        <v>166.69</v>
      </c>
      <c r="K222" s="199">
        <v>20.51</v>
      </c>
      <c r="L222" s="459">
        <f t="shared" si="74"/>
        <v>2087.61</v>
      </c>
      <c r="M222" s="20">
        <v>142.26</v>
      </c>
      <c r="N222" s="433">
        <v>106.43</v>
      </c>
      <c r="O222" s="242">
        <v>912.89</v>
      </c>
      <c r="P222" s="461">
        <f t="shared" si="69"/>
        <v>1161.58</v>
      </c>
      <c r="Q222" s="562">
        <f t="shared" si="72"/>
        <v>3249.19</v>
      </c>
      <c r="R222" s="17">
        <v>10000</v>
      </c>
      <c r="S222" s="199">
        <v>668278</v>
      </c>
      <c r="T222" s="246"/>
    </row>
    <row r="223" spans="1:20" ht="15.75" thickBot="1" x14ac:dyDescent="0.3">
      <c r="A223" s="243"/>
      <c r="B223" s="241"/>
      <c r="C223" s="253">
        <f>SUM(C220:C222)</f>
        <v>4120.7699999999995</v>
      </c>
      <c r="D223" s="244">
        <f>SUM(D220:D222)</f>
        <v>421.05</v>
      </c>
      <c r="E223" s="243">
        <f>SUM(E220:E222)</f>
        <v>1065.74</v>
      </c>
      <c r="F223" s="250">
        <f t="shared" si="67"/>
        <v>665.34148200000004</v>
      </c>
      <c r="G223" s="250">
        <f t="shared" si="68"/>
        <v>400.39851799999997</v>
      </c>
      <c r="H223" s="594">
        <f>SUM(H220:H222)</f>
        <v>229.01999999999998</v>
      </c>
      <c r="I223" s="257">
        <f t="shared" si="64"/>
        <v>1294.76</v>
      </c>
      <c r="J223" s="241">
        <f>SUM(J220:J222)</f>
        <v>494.62</v>
      </c>
      <c r="K223" s="244">
        <f>SUM(K220:K222)</f>
        <v>61.2</v>
      </c>
      <c r="L223" s="460">
        <f t="shared" si="74"/>
        <v>6392.4</v>
      </c>
      <c r="M223" s="245">
        <f>SUM(M220:M222)</f>
        <v>391.91999999999996</v>
      </c>
      <c r="N223" s="253">
        <f>SUM(N220:N222)</f>
        <v>319.29000000000002</v>
      </c>
      <c r="O223" s="244">
        <f>SUM(O220:O222)</f>
        <v>2738.67</v>
      </c>
      <c r="P223" s="460">
        <f t="shared" si="69"/>
        <v>3449.88</v>
      </c>
      <c r="Q223" s="563">
        <f>SUM(Q220:Q222)</f>
        <v>9842.2799999999988</v>
      </c>
      <c r="R223" s="603"/>
      <c r="S223" s="260"/>
      <c r="T223" s="245"/>
    </row>
    <row r="224" spans="1:20" x14ac:dyDescent="0.25">
      <c r="A224" s="17" t="s">
        <v>108</v>
      </c>
      <c r="B224" s="432">
        <v>56</v>
      </c>
      <c r="C224" s="433">
        <v>987.36</v>
      </c>
      <c r="D224" s="242">
        <v>0</v>
      </c>
      <c r="E224" s="242">
        <v>0</v>
      </c>
      <c r="F224" s="251">
        <v>0</v>
      </c>
      <c r="G224" s="251">
        <f t="shared" si="68"/>
        <v>0</v>
      </c>
      <c r="H224" s="587">
        <v>77.86</v>
      </c>
      <c r="I224" s="582">
        <f t="shared" si="64"/>
        <v>77.86</v>
      </c>
      <c r="J224" s="242">
        <v>0</v>
      </c>
      <c r="K224" s="242">
        <v>16.850000000000001</v>
      </c>
      <c r="L224" s="457">
        <f t="shared" si="74"/>
        <v>1082.07</v>
      </c>
      <c r="M224" s="242">
        <v>0</v>
      </c>
      <c r="N224" s="433">
        <v>76.5</v>
      </c>
      <c r="O224" s="242">
        <v>656.2</v>
      </c>
      <c r="P224" s="457">
        <f t="shared" si="69"/>
        <v>732.7</v>
      </c>
      <c r="Q224" s="561">
        <f>L224+P224</f>
        <v>1814.77</v>
      </c>
      <c r="R224" s="248">
        <v>8800</v>
      </c>
      <c r="S224" s="242">
        <v>92396</v>
      </c>
      <c r="T224" s="432">
        <v>56</v>
      </c>
    </row>
    <row r="225" spans="1:20" x14ac:dyDescent="0.25">
      <c r="A225" s="17" t="s">
        <v>109</v>
      </c>
      <c r="B225" s="17"/>
      <c r="C225" s="433">
        <v>987.36</v>
      </c>
      <c r="D225" s="17">
        <v>0</v>
      </c>
      <c r="E225" s="17">
        <v>0</v>
      </c>
      <c r="F225" s="48">
        <f t="shared" si="67"/>
        <v>0</v>
      </c>
      <c r="G225" s="48">
        <f t="shared" si="68"/>
        <v>0</v>
      </c>
      <c r="H225" s="588">
        <v>30.26</v>
      </c>
      <c r="I225" s="582">
        <f t="shared" si="64"/>
        <v>30.26</v>
      </c>
      <c r="J225" s="242">
        <v>0</v>
      </c>
      <c r="K225" s="17">
        <v>12.4</v>
      </c>
      <c r="L225" s="457">
        <f t="shared" si="74"/>
        <v>1030.02</v>
      </c>
      <c r="M225" s="20">
        <v>0</v>
      </c>
      <c r="N225" s="433">
        <v>76.5</v>
      </c>
      <c r="O225" s="242">
        <v>656.2</v>
      </c>
      <c r="P225" s="456">
        <f t="shared" si="69"/>
        <v>732.7</v>
      </c>
      <c r="Q225" s="561">
        <f t="shared" ref="Q225:Q230" si="75">L225+P225</f>
        <v>1762.72</v>
      </c>
      <c r="R225" s="17">
        <v>0</v>
      </c>
      <c r="S225" s="17"/>
      <c r="T225" s="434"/>
    </row>
    <row r="226" spans="1:20" ht="15.75" thickBot="1" x14ac:dyDescent="0.3">
      <c r="A226" s="199" t="s">
        <v>110</v>
      </c>
      <c r="B226" s="199"/>
      <c r="C226" s="433">
        <v>987.36</v>
      </c>
      <c r="D226" s="199">
        <v>18.649999999999999</v>
      </c>
      <c r="E226" s="199">
        <v>23.9</v>
      </c>
      <c r="F226" s="249">
        <f t="shared" si="67"/>
        <v>14.920769999999999</v>
      </c>
      <c r="G226" s="249">
        <f t="shared" si="68"/>
        <v>8.9792299999999994</v>
      </c>
      <c r="H226" s="591">
        <v>56.5</v>
      </c>
      <c r="I226" s="583">
        <f t="shared" si="64"/>
        <v>80.400000000000006</v>
      </c>
      <c r="J226" s="17">
        <v>0</v>
      </c>
      <c r="K226" s="199">
        <v>14.74</v>
      </c>
      <c r="L226" s="459">
        <f t="shared" si="74"/>
        <v>1101.1500000000001</v>
      </c>
      <c r="M226" s="20">
        <v>0</v>
      </c>
      <c r="N226" s="433">
        <v>76.5</v>
      </c>
      <c r="O226" s="242">
        <v>656.2</v>
      </c>
      <c r="P226" s="461">
        <f t="shared" si="69"/>
        <v>732.7</v>
      </c>
      <c r="Q226" s="570">
        <f t="shared" si="75"/>
        <v>1833.8500000000001</v>
      </c>
      <c r="R226" s="17">
        <v>0</v>
      </c>
      <c r="S226" s="199"/>
      <c r="T226" s="246"/>
    </row>
    <row r="227" spans="1:20" ht="15.75" thickBot="1" x14ac:dyDescent="0.3">
      <c r="A227" s="17"/>
      <c r="B227" s="241"/>
      <c r="C227" s="253">
        <f>SUM(C224:C226)</f>
        <v>2962.08</v>
      </c>
      <c r="D227" s="244">
        <f>SUM(D224:D226)</f>
        <v>18.649999999999999</v>
      </c>
      <c r="E227" s="243">
        <f>SUM(E224:E226)</f>
        <v>23.9</v>
      </c>
      <c r="F227" s="250">
        <f t="shared" si="67"/>
        <v>14.920769999999999</v>
      </c>
      <c r="G227" s="600">
        <f t="shared" si="68"/>
        <v>8.9792299999999994</v>
      </c>
      <c r="H227" s="590">
        <f>SUM(H224:H226)</f>
        <v>164.62</v>
      </c>
      <c r="I227" s="253">
        <f t="shared" si="64"/>
        <v>188.52</v>
      </c>
      <c r="J227" s="241">
        <f>SUM(J224:J226)</f>
        <v>0</v>
      </c>
      <c r="K227" s="244">
        <f>SUM(K224:K226)</f>
        <v>43.99</v>
      </c>
      <c r="L227" s="460">
        <f t="shared" si="74"/>
        <v>3213.24</v>
      </c>
      <c r="M227" s="245">
        <f>SUM(M224:M226)</f>
        <v>0</v>
      </c>
      <c r="N227" s="253">
        <f>SUM(N224:N226)</f>
        <v>229.5</v>
      </c>
      <c r="O227" s="244">
        <f>SUM(O224:O226)</f>
        <v>1968.6000000000001</v>
      </c>
      <c r="P227" s="460">
        <f t="shared" si="69"/>
        <v>2198.1000000000004</v>
      </c>
      <c r="Q227" s="567">
        <f t="shared" si="75"/>
        <v>5411.34</v>
      </c>
      <c r="R227" s="603"/>
      <c r="S227" s="260"/>
      <c r="T227" s="245"/>
    </row>
    <row r="228" spans="1:20" x14ac:dyDescent="0.25">
      <c r="A228" s="17" t="s">
        <v>108</v>
      </c>
      <c r="B228" s="432">
        <v>57</v>
      </c>
      <c r="C228" s="433">
        <v>900.24</v>
      </c>
      <c r="D228" s="242">
        <v>30.08</v>
      </c>
      <c r="E228" s="242">
        <v>110.67</v>
      </c>
      <c r="F228" s="251">
        <f t="shared" si="67"/>
        <v>69.091281000000009</v>
      </c>
      <c r="G228" s="251">
        <f t="shared" si="68"/>
        <v>41.578719</v>
      </c>
      <c r="H228" s="587">
        <v>70.989999999999995</v>
      </c>
      <c r="I228" s="582">
        <f t="shared" si="64"/>
        <v>181.66000000000003</v>
      </c>
      <c r="J228" s="612">
        <v>0</v>
      </c>
      <c r="K228" s="242">
        <v>15.36</v>
      </c>
      <c r="L228" s="457">
        <f t="shared" si="74"/>
        <v>1127.3399999999999</v>
      </c>
      <c r="M228" s="242">
        <v>0</v>
      </c>
      <c r="N228" s="433">
        <v>69.75</v>
      </c>
      <c r="O228" s="242">
        <v>598.29999999999995</v>
      </c>
      <c r="P228" s="457">
        <f t="shared" si="69"/>
        <v>668.05</v>
      </c>
      <c r="Q228" s="568">
        <f t="shared" si="75"/>
        <v>1795.3899999999999</v>
      </c>
      <c r="R228" s="248">
        <v>0</v>
      </c>
      <c r="S228" s="432"/>
      <c r="T228" s="432">
        <v>57</v>
      </c>
    </row>
    <row r="229" spans="1:20" x14ac:dyDescent="0.25">
      <c r="A229" s="17" t="s">
        <v>109</v>
      </c>
      <c r="B229" s="17"/>
      <c r="C229" s="433">
        <v>900.24</v>
      </c>
      <c r="D229" s="17">
        <v>6.01</v>
      </c>
      <c r="E229" s="17">
        <v>77.88</v>
      </c>
      <c r="F229" s="48">
        <f t="shared" si="67"/>
        <v>48.620483999999998</v>
      </c>
      <c r="G229" s="48">
        <f t="shared" si="68"/>
        <v>29.259515999999998</v>
      </c>
      <c r="H229" s="155">
        <v>27.59</v>
      </c>
      <c r="I229" s="581">
        <f t="shared" si="64"/>
        <v>105.47</v>
      </c>
      <c r="J229" s="156">
        <v>0</v>
      </c>
      <c r="K229" s="17">
        <v>11.31</v>
      </c>
      <c r="L229" s="457">
        <f t="shared" si="74"/>
        <v>1023.03</v>
      </c>
      <c r="M229" s="20">
        <v>0</v>
      </c>
      <c r="N229" s="433">
        <v>69.75</v>
      </c>
      <c r="O229" s="242">
        <v>598.29999999999995</v>
      </c>
      <c r="P229" s="456">
        <f t="shared" si="69"/>
        <v>668.05</v>
      </c>
      <c r="Q229" s="562">
        <f t="shared" si="75"/>
        <v>1691.08</v>
      </c>
      <c r="R229" s="17">
        <v>0</v>
      </c>
      <c r="S229" s="17"/>
      <c r="T229" s="434"/>
    </row>
    <row r="230" spans="1:20" ht="15.75" thickBot="1" x14ac:dyDescent="0.3">
      <c r="A230" s="199" t="s">
        <v>110</v>
      </c>
      <c r="B230" s="199"/>
      <c r="C230" s="433">
        <v>900.24</v>
      </c>
      <c r="D230" s="199">
        <v>12.03</v>
      </c>
      <c r="E230" s="199">
        <v>81.98</v>
      </c>
      <c r="F230" s="249">
        <f t="shared" si="67"/>
        <v>51.180114000000003</v>
      </c>
      <c r="G230" s="249">
        <f t="shared" si="68"/>
        <v>30.799886000000001</v>
      </c>
      <c r="H230" s="591">
        <v>51.52</v>
      </c>
      <c r="I230" s="583">
        <f t="shared" si="64"/>
        <v>133.5</v>
      </c>
      <c r="J230" s="614">
        <v>0</v>
      </c>
      <c r="K230" s="199">
        <v>13.44</v>
      </c>
      <c r="L230" s="459">
        <f t="shared" si="74"/>
        <v>1059.21</v>
      </c>
      <c r="M230" s="20">
        <v>0</v>
      </c>
      <c r="N230" s="433">
        <v>69.75</v>
      </c>
      <c r="O230" s="242">
        <v>598.29999999999995</v>
      </c>
      <c r="P230" s="461">
        <f t="shared" si="69"/>
        <v>668.05</v>
      </c>
      <c r="Q230" s="566">
        <f t="shared" si="75"/>
        <v>1727.26</v>
      </c>
      <c r="R230" s="17">
        <v>1500</v>
      </c>
      <c r="S230" s="199">
        <v>591582</v>
      </c>
      <c r="T230" s="246"/>
    </row>
    <row r="231" spans="1:20" ht="15.75" thickBot="1" x14ac:dyDescent="0.3">
      <c r="A231" s="243"/>
      <c r="B231" s="241"/>
      <c r="C231" s="253">
        <f>SUM(C228:C230)</f>
        <v>2700.7200000000003</v>
      </c>
      <c r="D231" s="244">
        <f>SUM(D228:D230)</f>
        <v>48.12</v>
      </c>
      <c r="E231" s="243">
        <f>SUM(E228:E230)</f>
        <v>270.53000000000003</v>
      </c>
      <c r="F231" s="250">
        <f t="shared" si="67"/>
        <v>168.89187900000002</v>
      </c>
      <c r="G231" s="250">
        <f t="shared" si="68"/>
        <v>101.63812100000001</v>
      </c>
      <c r="H231" s="594">
        <f>SUM(H228:H230)</f>
        <v>150.1</v>
      </c>
      <c r="I231" s="257">
        <f t="shared" si="64"/>
        <v>420.63</v>
      </c>
      <c r="J231" s="241">
        <f>SUM(J228:J230)</f>
        <v>0</v>
      </c>
      <c r="K231" s="244">
        <f>SUM(K228:K230)</f>
        <v>40.11</v>
      </c>
      <c r="L231" s="460">
        <f t="shared" si="74"/>
        <v>3209.5800000000004</v>
      </c>
      <c r="M231" s="245">
        <f>SUM(M228:M230)</f>
        <v>0</v>
      </c>
      <c r="N231" s="253">
        <f>SUM(N228:N230)</f>
        <v>209.25</v>
      </c>
      <c r="O231" s="244">
        <f>SUM(O228:O230)</f>
        <v>1794.8999999999999</v>
      </c>
      <c r="P231" s="460">
        <f t="shared" si="69"/>
        <v>2004.1499999999999</v>
      </c>
      <c r="Q231" s="567">
        <f>SUM(Q228:Q230)</f>
        <v>5213.7299999999996</v>
      </c>
      <c r="R231" s="603"/>
      <c r="S231" s="260"/>
      <c r="T231" s="245"/>
    </row>
    <row r="232" spans="1:20" x14ac:dyDescent="0.25">
      <c r="A232" s="17" t="s">
        <v>108</v>
      </c>
      <c r="B232" s="432">
        <v>58</v>
      </c>
      <c r="C232" s="433">
        <v>923.47</v>
      </c>
      <c r="D232" s="242">
        <v>66.47</v>
      </c>
      <c r="E232" s="242">
        <v>136.58000000000001</v>
      </c>
      <c r="F232" s="251">
        <f t="shared" si="67"/>
        <v>85.266894000000008</v>
      </c>
      <c r="G232" s="251">
        <f t="shared" si="68"/>
        <v>51.313106000000005</v>
      </c>
      <c r="H232" s="587">
        <v>72.819999999999993</v>
      </c>
      <c r="I232" s="582">
        <f t="shared" si="64"/>
        <v>209.4</v>
      </c>
      <c r="J232" s="242">
        <v>60.15</v>
      </c>
      <c r="K232" s="242">
        <v>15.76</v>
      </c>
      <c r="L232" s="457">
        <f t="shared" si="74"/>
        <v>1275.2500000000002</v>
      </c>
      <c r="M232" s="242">
        <v>62.72</v>
      </c>
      <c r="N232" s="433">
        <v>71.55</v>
      </c>
      <c r="O232" s="242">
        <v>613.74</v>
      </c>
      <c r="P232" s="457">
        <f t="shared" si="69"/>
        <v>748.01</v>
      </c>
      <c r="Q232" s="568">
        <f>L232+P232</f>
        <v>2023.2600000000002</v>
      </c>
      <c r="R232" s="248">
        <v>0</v>
      </c>
      <c r="S232" s="432"/>
      <c r="T232" s="432">
        <v>58</v>
      </c>
    </row>
    <row r="233" spans="1:20" x14ac:dyDescent="0.25">
      <c r="A233" s="17" t="s">
        <v>109</v>
      </c>
      <c r="B233" s="17"/>
      <c r="C233" s="433">
        <v>923.47</v>
      </c>
      <c r="D233" s="17">
        <v>82.77</v>
      </c>
      <c r="E233" s="17">
        <v>121.41</v>
      </c>
      <c r="F233" s="48">
        <f t="shared" si="67"/>
        <v>75.79626300000001</v>
      </c>
      <c r="G233" s="48">
        <f t="shared" si="68"/>
        <v>45.613736999999993</v>
      </c>
      <c r="H233" s="155">
        <v>28.3</v>
      </c>
      <c r="I233" s="581">
        <f t="shared" si="64"/>
        <v>149.71</v>
      </c>
      <c r="J233" s="17">
        <v>93.49</v>
      </c>
      <c r="K233" s="17">
        <v>11.6</v>
      </c>
      <c r="L233" s="457">
        <f t="shared" si="74"/>
        <v>1261.04</v>
      </c>
      <c r="M233" s="20">
        <v>62.11</v>
      </c>
      <c r="N233" s="433">
        <v>71.55</v>
      </c>
      <c r="O233" s="242">
        <v>613.74</v>
      </c>
      <c r="P233" s="456">
        <f t="shared" si="69"/>
        <v>747.4</v>
      </c>
      <c r="Q233" s="568">
        <f t="shared" ref="Q233:Q242" si="76">L233+P233</f>
        <v>2008.44</v>
      </c>
      <c r="R233" s="17">
        <v>5000</v>
      </c>
      <c r="S233" s="17">
        <v>261188</v>
      </c>
      <c r="T233" s="434"/>
    </row>
    <row r="234" spans="1:20" ht="15.75" thickBot="1" x14ac:dyDescent="0.3">
      <c r="A234" s="199" t="s">
        <v>110</v>
      </c>
      <c r="B234" s="199"/>
      <c r="C234" s="433">
        <v>923.47</v>
      </c>
      <c r="D234" s="199">
        <v>120.3</v>
      </c>
      <c r="E234" s="199">
        <v>136.69999999999999</v>
      </c>
      <c r="F234" s="249">
        <f t="shared" si="67"/>
        <v>85.341809999999995</v>
      </c>
      <c r="G234" s="249">
        <f t="shared" si="68"/>
        <v>51.358189999999993</v>
      </c>
      <c r="H234" s="591">
        <v>52.85</v>
      </c>
      <c r="I234" s="583">
        <f t="shared" si="64"/>
        <v>189.54999999999998</v>
      </c>
      <c r="J234" s="199">
        <v>118.67</v>
      </c>
      <c r="K234" s="199">
        <v>13.79</v>
      </c>
      <c r="L234" s="459">
        <f t="shared" si="74"/>
        <v>1365.78</v>
      </c>
      <c r="M234" s="20">
        <v>71.13</v>
      </c>
      <c r="N234" s="433">
        <v>71.55</v>
      </c>
      <c r="O234" s="242">
        <v>613.74</v>
      </c>
      <c r="P234" s="461">
        <f t="shared" si="69"/>
        <v>756.42000000000007</v>
      </c>
      <c r="Q234" s="569">
        <f t="shared" si="76"/>
        <v>2122.1999999999998</v>
      </c>
      <c r="R234" s="17">
        <v>0</v>
      </c>
      <c r="S234" s="199"/>
      <c r="T234" s="246"/>
    </row>
    <row r="235" spans="1:20" ht="15.75" thickBot="1" x14ac:dyDescent="0.3">
      <c r="A235" s="243"/>
      <c r="B235" s="241"/>
      <c r="C235" s="253">
        <f>SUM(C232:C234)</f>
        <v>2770.41</v>
      </c>
      <c r="D235" s="244">
        <f>SUM(D232:D234)</f>
        <v>269.54000000000002</v>
      </c>
      <c r="E235" s="243">
        <f>SUM(E232:E234)</f>
        <v>394.69</v>
      </c>
      <c r="F235" s="250">
        <f t="shared" si="67"/>
        <v>246.404967</v>
      </c>
      <c r="G235" s="600">
        <f t="shared" si="68"/>
        <v>148.285033</v>
      </c>
      <c r="H235" s="590">
        <f>SUM(H232:H234)</f>
        <v>153.97</v>
      </c>
      <c r="I235" s="253">
        <f t="shared" si="64"/>
        <v>548.66</v>
      </c>
      <c r="J235" s="241">
        <f>SUM(J232:J234)</f>
        <v>272.31</v>
      </c>
      <c r="K235" s="244">
        <f>SUM(K232:K234)</f>
        <v>41.15</v>
      </c>
      <c r="L235" s="460">
        <f t="shared" si="74"/>
        <v>3902.0699999999997</v>
      </c>
      <c r="M235" s="245">
        <f>SUM(M232:M234)</f>
        <v>195.95999999999998</v>
      </c>
      <c r="N235" s="253">
        <f>SUM(N232:N234)</f>
        <v>214.64999999999998</v>
      </c>
      <c r="O235" s="244">
        <f>SUM(O232:O234)</f>
        <v>1841.22</v>
      </c>
      <c r="P235" s="460">
        <f t="shared" si="69"/>
        <v>2251.83</v>
      </c>
      <c r="Q235" s="567">
        <f t="shared" si="76"/>
        <v>6153.9</v>
      </c>
      <c r="R235" s="603"/>
      <c r="S235" s="260"/>
      <c r="T235" s="245"/>
    </row>
    <row r="236" spans="1:20" x14ac:dyDescent="0.25">
      <c r="A236" s="17" t="s">
        <v>108</v>
      </c>
      <c r="B236" s="432">
        <v>59</v>
      </c>
      <c r="C236" s="433">
        <v>1350.36</v>
      </c>
      <c r="D236" s="242">
        <v>30.08</v>
      </c>
      <c r="E236" s="242">
        <v>45.09</v>
      </c>
      <c r="F236" s="251">
        <f t="shared" si="67"/>
        <v>28.149687000000004</v>
      </c>
      <c r="G236" s="251">
        <f t="shared" si="68"/>
        <v>16.940313</v>
      </c>
      <c r="H236" s="587">
        <v>106.49</v>
      </c>
      <c r="I236" s="582">
        <f t="shared" si="64"/>
        <v>151.57999999999998</v>
      </c>
      <c r="J236" s="242">
        <v>37.14</v>
      </c>
      <c r="K236" s="242">
        <v>16.13</v>
      </c>
      <c r="L236" s="457">
        <f t="shared" si="74"/>
        <v>1585.29</v>
      </c>
      <c r="M236" s="242">
        <v>62.72</v>
      </c>
      <c r="N236" s="433">
        <v>104.63</v>
      </c>
      <c r="O236" s="242">
        <v>897.45</v>
      </c>
      <c r="P236" s="457">
        <f t="shared" ref="P236:P283" si="77">SUM(M236:O236)</f>
        <v>1064.8</v>
      </c>
      <c r="Q236" s="568">
        <f t="shared" si="76"/>
        <v>2650.09</v>
      </c>
      <c r="R236" s="248">
        <v>0</v>
      </c>
      <c r="S236" s="432"/>
      <c r="T236" s="432">
        <v>59</v>
      </c>
    </row>
    <row r="237" spans="1:20" x14ac:dyDescent="0.25">
      <c r="A237" s="17" t="s">
        <v>109</v>
      </c>
      <c r="B237" s="17"/>
      <c r="C237" s="433">
        <v>1350.36</v>
      </c>
      <c r="D237" s="17">
        <v>30.08</v>
      </c>
      <c r="E237" s="17">
        <v>40.99</v>
      </c>
      <c r="F237" s="48">
        <f t="shared" si="67"/>
        <v>25.590057000000002</v>
      </c>
      <c r="G237" s="48">
        <f t="shared" si="68"/>
        <v>15.399943</v>
      </c>
      <c r="H237" s="155">
        <v>41.39</v>
      </c>
      <c r="I237" s="581">
        <f t="shared" si="64"/>
        <v>82.38</v>
      </c>
      <c r="J237" s="17">
        <v>45.3</v>
      </c>
      <c r="K237" s="17">
        <v>11.87</v>
      </c>
      <c r="L237" s="457">
        <f t="shared" si="74"/>
        <v>1519.9899999999996</v>
      </c>
      <c r="M237" s="20">
        <v>62.11</v>
      </c>
      <c r="N237" s="433">
        <v>104.63</v>
      </c>
      <c r="O237" s="242">
        <v>897.45</v>
      </c>
      <c r="P237" s="456">
        <f t="shared" si="77"/>
        <v>1064.19</v>
      </c>
      <c r="Q237" s="568">
        <f t="shared" si="76"/>
        <v>2584.1799999999994</v>
      </c>
      <c r="R237" s="17">
        <v>3500</v>
      </c>
      <c r="S237" s="17">
        <v>347769</v>
      </c>
      <c r="T237" s="434"/>
    </row>
    <row r="238" spans="1:20" ht="15.75" thickBot="1" x14ac:dyDescent="0.3">
      <c r="A238" s="199" t="s">
        <v>110</v>
      </c>
      <c r="B238" s="199"/>
      <c r="C238" s="433">
        <v>1350.36</v>
      </c>
      <c r="D238" s="199">
        <v>120.3</v>
      </c>
      <c r="E238" s="199">
        <v>163.96</v>
      </c>
      <c r="F238" s="249">
        <f t="shared" si="67"/>
        <v>102.36022800000001</v>
      </c>
      <c r="G238" s="249">
        <f t="shared" si="68"/>
        <v>61.599772000000002</v>
      </c>
      <c r="H238" s="591">
        <v>77.27</v>
      </c>
      <c r="I238" s="583">
        <f t="shared" si="64"/>
        <v>241.23000000000002</v>
      </c>
      <c r="J238" s="199">
        <v>181.18</v>
      </c>
      <c r="K238" s="199">
        <v>14.11</v>
      </c>
      <c r="L238" s="459">
        <f t="shared" si="74"/>
        <v>1907.1799999999998</v>
      </c>
      <c r="M238" s="20">
        <v>142.26</v>
      </c>
      <c r="N238" s="433">
        <v>104.63</v>
      </c>
      <c r="O238" s="242">
        <v>897.45</v>
      </c>
      <c r="P238" s="461">
        <f t="shared" si="77"/>
        <v>1144.3400000000001</v>
      </c>
      <c r="Q238" s="569">
        <f t="shared" si="76"/>
        <v>3051.52</v>
      </c>
      <c r="R238" s="17">
        <v>0</v>
      </c>
      <c r="S238" s="199"/>
      <c r="T238" s="246"/>
    </row>
    <row r="239" spans="1:20" ht="15.75" thickBot="1" x14ac:dyDescent="0.3">
      <c r="A239" s="243"/>
      <c r="B239" s="241"/>
      <c r="C239" s="253">
        <f>SUM(C236:C238)</f>
        <v>4051.08</v>
      </c>
      <c r="D239" s="244">
        <f>SUM(D236:D238)</f>
        <v>180.45999999999998</v>
      </c>
      <c r="E239" s="243">
        <f>SUM(E236:E238)</f>
        <v>250.04000000000002</v>
      </c>
      <c r="F239" s="250">
        <f t="shared" si="67"/>
        <v>156.09997200000004</v>
      </c>
      <c r="G239" s="600">
        <f t="shared" si="68"/>
        <v>93.940027999999998</v>
      </c>
      <c r="H239" s="590">
        <f>SUM(H236:H238)</f>
        <v>225.14999999999998</v>
      </c>
      <c r="I239" s="253">
        <f t="shared" si="64"/>
        <v>475.19</v>
      </c>
      <c r="J239" s="241">
        <f>SUM(J236:J238)</f>
        <v>263.62</v>
      </c>
      <c r="K239" s="244">
        <f>SUM(K236:K238)</f>
        <v>42.11</v>
      </c>
      <c r="L239" s="474">
        <f t="shared" si="74"/>
        <v>5012.4599999999991</v>
      </c>
      <c r="M239" s="245">
        <f>SUM(M236:M238)</f>
        <v>267.08999999999997</v>
      </c>
      <c r="N239" s="253">
        <f>SUM(N236:N238)</f>
        <v>313.89</v>
      </c>
      <c r="O239" s="244">
        <f>SUM(O236:O238)</f>
        <v>2692.3500000000004</v>
      </c>
      <c r="P239" s="475">
        <f t="shared" si="77"/>
        <v>3273.3300000000004</v>
      </c>
      <c r="Q239" s="567">
        <f t="shared" si="76"/>
        <v>8285.7899999999991</v>
      </c>
      <c r="R239" s="603"/>
      <c r="S239" s="260"/>
      <c r="T239" s="245"/>
    </row>
    <row r="240" spans="1:20" x14ac:dyDescent="0.25">
      <c r="A240" s="17" t="s">
        <v>108</v>
      </c>
      <c r="B240" s="432">
        <v>60</v>
      </c>
      <c r="C240" s="433">
        <v>1001.88</v>
      </c>
      <c r="D240" s="242">
        <v>392.18</v>
      </c>
      <c r="E240" s="242">
        <v>667.32</v>
      </c>
      <c r="F240" s="251">
        <f t="shared" si="67"/>
        <v>416.60787600000003</v>
      </c>
      <c r="G240" s="251">
        <f t="shared" si="68"/>
        <v>250.71212400000002</v>
      </c>
      <c r="H240" s="587">
        <v>79.010000000000005</v>
      </c>
      <c r="I240" s="582">
        <f t="shared" si="64"/>
        <v>746.33</v>
      </c>
      <c r="J240" s="242">
        <v>539.70000000000005</v>
      </c>
      <c r="K240" s="242">
        <v>17.100000000000001</v>
      </c>
      <c r="L240" s="457">
        <f t="shared" si="74"/>
        <v>2697.19</v>
      </c>
      <c r="M240" s="242">
        <v>125.44</v>
      </c>
      <c r="N240" s="433">
        <v>77.63</v>
      </c>
      <c r="O240" s="242">
        <v>665.85</v>
      </c>
      <c r="P240" s="457">
        <f t="shared" si="77"/>
        <v>868.92000000000007</v>
      </c>
      <c r="Q240" s="568">
        <f t="shared" si="76"/>
        <v>3566.11</v>
      </c>
      <c r="R240" s="248">
        <v>4950</v>
      </c>
      <c r="S240" s="242">
        <v>29790</v>
      </c>
      <c r="T240" s="432">
        <v>60</v>
      </c>
    </row>
    <row r="241" spans="1:20" x14ac:dyDescent="0.25">
      <c r="A241" s="17" t="s">
        <v>109</v>
      </c>
      <c r="B241" s="17"/>
      <c r="C241" s="433">
        <v>1001.88</v>
      </c>
      <c r="D241" s="17">
        <v>305.92</v>
      </c>
      <c r="E241" s="17">
        <v>297.10000000000002</v>
      </c>
      <c r="F241" s="48">
        <f t="shared" si="67"/>
        <v>185.47953000000001</v>
      </c>
      <c r="G241" s="48">
        <f t="shared" si="68"/>
        <v>111.62047</v>
      </c>
      <c r="H241" s="155">
        <v>30.71</v>
      </c>
      <c r="I241" s="581">
        <f t="shared" si="64"/>
        <v>327.81</v>
      </c>
      <c r="J241" s="242">
        <v>539.70000000000005</v>
      </c>
      <c r="K241" s="17">
        <v>8.8000000000000007</v>
      </c>
      <c r="L241" s="457">
        <f t="shared" si="74"/>
        <v>2184.11</v>
      </c>
      <c r="M241" s="20">
        <v>124.22</v>
      </c>
      <c r="N241" s="433">
        <v>77.63</v>
      </c>
      <c r="O241" s="242">
        <v>665.85</v>
      </c>
      <c r="P241" s="456">
        <f t="shared" si="77"/>
        <v>867.7</v>
      </c>
      <c r="Q241" s="562">
        <f t="shared" si="76"/>
        <v>3051.8100000000004</v>
      </c>
      <c r="R241" s="17">
        <v>3500</v>
      </c>
      <c r="S241" s="17">
        <v>553224</v>
      </c>
      <c r="T241" s="434"/>
    </row>
    <row r="242" spans="1:20" ht="15.75" thickBot="1" x14ac:dyDescent="0.3">
      <c r="A242" s="199" t="s">
        <v>110</v>
      </c>
      <c r="B242" s="199"/>
      <c r="C242" s="433">
        <v>1001.88</v>
      </c>
      <c r="D242" s="199">
        <v>253.05</v>
      </c>
      <c r="E242" s="199">
        <v>556.28</v>
      </c>
      <c r="F242" s="249">
        <f t="shared" si="67"/>
        <v>347.28560400000003</v>
      </c>
      <c r="G242" s="249">
        <f t="shared" si="68"/>
        <v>208.99439599999997</v>
      </c>
      <c r="H242" s="591">
        <v>57.33</v>
      </c>
      <c r="I242" s="583">
        <f t="shared" si="64"/>
        <v>613.61</v>
      </c>
      <c r="J242" s="199">
        <v>0</v>
      </c>
      <c r="K242" s="199">
        <v>14.96</v>
      </c>
      <c r="L242" s="459">
        <f t="shared" si="74"/>
        <v>1883.5</v>
      </c>
      <c r="M242" s="20">
        <v>142.26</v>
      </c>
      <c r="N242" s="433">
        <v>77.63</v>
      </c>
      <c r="O242" s="242">
        <v>665.85</v>
      </c>
      <c r="P242" s="461">
        <f t="shared" si="77"/>
        <v>885.74</v>
      </c>
      <c r="Q242" s="566">
        <f t="shared" si="76"/>
        <v>2769.24</v>
      </c>
      <c r="R242" s="17">
        <v>3500</v>
      </c>
      <c r="S242" s="199">
        <v>414253</v>
      </c>
      <c r="T242" s="246"/>
    </row>
    <row r="243" spans="1:20" ht="15.75" thickBot="1" x14ac:dyDescent="0.3">
      <c r="A243" s="243"/>
      <c r="B243" s="241"/>
      <c r="C243" s="253">
        <f>SUM(C240:C242)</f>
        <v>3005.64</v>
      </c>
      <c r="D243" s="244">
        <f>SUM(D240:D242)</f>
        <v>951.15000000000009</v>
      </c>
      <c r="E243" s="243">
        <f>SUM(E240:E242)</f>
        <v>1520.7</v>
      </c>
      <c r="F243" s="250">
        <f t="shared" si="67"/>
        <v>949.37301000000002</v>
      </c>
      <c r="G243" s="600">
        <f t="shared" si="68"/>
        <v>571.32699000000002</v>
      </c>
      <c r="H243" s="590">
        <f>SUM(H240:H242)</f>
        <v>167.05</v>
      </c>
      <c r="I243" s="253">
        <f t="shared" si="64"/>
        <v>1687.75</v>
      </c>
      <c r="J243" s="241">
        <f>SUM(J240:J242)</f>
        <v>1079.4000000000001</v>
      </c>
      <c r="K243" s="244">
        <f>SUM(K240:K242)</f>
        <v>40.86</v>
      </c>
      <c r="L243" s="460">
        <f t="shared" si="74"/>
        <v>6764.8</v>
      </c>
      <c r="M243" s="245">
        <f>SUM(M240:M242)</f>
        <v>391.91999999999996</v>
      </c>
      <c r="N243" s="253">
        <f>SUM(N240:N242)</f>
        <v>232.89</v>
      </c>
      <c r="O243" s="244">
        <f>SUM(O240:O242)</f>
        <v>1997.5500000000002</v>
      </c>
      <c r="P243" s="460">
        <f t="shared" si="77"/>
        <v>2622.36</v>
      </c>
      <c r="Q243" s="567">
        <f>SUM(Q240:Q242)</f>
        <v>9387.16</v>
      </c>
      <c r="R243" s="603"/>
      <c r="S243" s="260"/>
      <c r="T243" s="245"/>
    </row>
    <row r="244" spans="1:20" x14ac:dyDescent="0.25">
      <c r="A244" s="17" t="s">
        <v>108</v>
      </c>
      <c r="B244" s="432">
        <v>61</v>
      </c>
      <c r="C244" s="433">
        <v>911.86</v>
      </c>
      <c r="D244" s="242">
        <v>196.09</v>
      </c>
      <c r="E244" s="242">
        <v>333.66</v>
      </c>
      <c r="F244" s="251">
        <f t="shared" si="67"/>
        <v>208.30393800000002</v>
      </c>
      <c r="G244" s="251">
        <f t="shared" si="68"/>
        <v>125.35606200000001</v>
      </c>
      <c r="H244" s="587">
        <v>71.91</v>
      </c>
      <c r="I244" s="582">
        <f t="shared" si="64"/>
        <v>405.57000000000005</v>
      </c>
      <c r="J244" s="242">
        <v>269.85000000000002</v>
      </c>
      <c r="K244" s="242">
        <v>15.56</v>
      </c>
      <c r="L244" s="457">
        <f t="shared" si="74"/>
        <v>1798.9299999999998</v>
      </c>
      <c r="M244" s="242">
        <v>62.72</v>
      </c>
      <c r="N244" s="433">
        <v>70.650000000000006</v>
      </c>
      <c r="O244" s="242">
        <v>606.02</v>
      </c>
      <c r="P244" s="457">
        <f t="shared" si="77"/>
        <v>739.39</v>
      </c>
      <c r="Q244" s="568">
        <f>L244+P244</f>
        <v>2538.3199999999997</v>
      </c>
      <c r="R244" s="248">
        <v>5000</v>
      </c>
      <c r="S244" s="242" t="s">
        <v>191</v>
      </c>
      <c r="T244" s="432">
        <v>61</v>
      </c>
    </row>
    <row r="245" spans="1:20" x14ac:dyDescent="0.25">
      <c r="A245" s="17" t="s">
        <v>109</v>
      </c>
      <c r="B245" s="17"/>
      <c r="C245" s="433">
        <v>911.86</v>
      </c>
      <c r="D245" s="17">
        <v>181.35</v>
      </c>
      <c r="E245" s="17">
        <v>2630</v>
      </c>
      <c r="F245" s="48">
        <f t="shared" si="67"/>
        <v>1641.9090000000001</v>
      </c>
      <c r="G245" s="48">
        <f t="shared" si="68"/>
        <v>988.09099999999989</v>
      </c>
      <c r="H245" s="155">
        <v>27.95</v>
      </c>
      <c r="I245" s="581">
        <f t="shared" si="64"/>
        <v>2657.95</v>
      </c>
      <c r="J245" s="242">
        <v>269.85000000000002</v>
      </c>
      <c r="K245" s="17">
        <v>11.45</v>
      </c>
      <c r="L245" s="457">
        <f t="shared" si="74"/>
        <v>4032.4599999999996</v>
      </c>
      <c r="M245" s="20">
        <v>62.72</v>
      </c>
      <c r="N245" s="433">
        <v>70.650000000000006</v>
      </c>
      <c r="O245" s="242">
        <v>606.02</v>
      </c>
      <c r="P245" s="456">
        <f t="shared" si="77"/>
        <v>739.39</v>
      </c>
      <c r="Q245" s="568">
        <f t="shared" ref="Q245:Q250" si="78">L245+P245</f>
        <v>4771.8499999999995</v>
      </c>
      <c r="R245" s="17">
        <v>4000</v>
      </c>
      <c r="S245" s="17">
        <v>51669</v>
      </c>
      <c r="T245" s="434"/>
    </row>
    <row r="246" spans="1:20" ht="15.75" thickBot="1" x14ac:dyDescent="0.3">
      <c r="A246" s="199" t="s">
        <v>110</v>
      </c>
      <c r="B246" s="199"/>
      <c r="C246" s="433">
        <v>911.86</v>
      </c>
      <c r="D246" s="199">
        <v>117.05</v>
      </c>
      <c r="E246" s="199">
        <v>258.48</v>
      </c>
      <c r="F246" s="249">
        <f t="shared" si="67"/>
        <v>161.36906400000004</v>
      </c>
      <c r="G246" s="249">
        <f t="shared" si="68"/>
        <v>97.110935999999995</v>
      </c>
      <c r="H246" s="591">
        <v>52.18</v>
      </c>
      <c r="I246" s="583">
        <f t="shared" si="64"/>
        <v>310.66000000000003</v>
      </c>
      <c r="J246" s="17">
        <v>0</v>
      </c>
      <c r="K246" s="199">
        <v>13.62</v>
      </c>
      <c r="L246" s="459">
        <f t="shared" si="74"/>
        <v>1353.19</v>
      </c>
      <c r="M246" s="20">
        <v>71.13</v>
      </c>
      <c r="N246" s="433">
        <v>70.650000000000006</v>
      </c>
      <c r="O246" s="242">
        <v>606.02</v>
      </c>
      <c r="P246" s="461">
        <f t="shared" si="77"/>
        <v>747.8</v>
      </c>
      <c r="Q246" s="569">
        <f t="shared" si="78"/>
        <v>2100.9899999999998</v>
      </c>
      <c r="R246" s="17">
        <v>3000</v>
      </c>
      <c r="S246" s="199">
        <v>309614</v>
      </c>
      <c r="T246" s="246"/>
    </row>
    <row r="247" spans="1:20" ht="15.75" thickBot="1" x14ac:dyDescent="0.3">
      <c r="A247" s="243"/>
      <c r="B247" s="241"/>
      <c r="C247" s="253">
        <f>SUM(C244:C246)</f>
        <v>2735.58</v>
      </c>
      <c r="D247" s="241">
        <f>SUM(D244:D246)</f>
        <v>494.49</v>
      </c>
      <c r="E247" s="244">
        <f>SUM(E244:E246)</f>
        <v>3222.14</v>
      </c>
      <c r="F247" s="268">
        <f t="shared" si="67"/>
        <v>2011.5820020000001</v>
      </c>
      <c r="G247" s="600">
        <f t="shared" si="68"/>
        <v>1210.5579979999998</v>
      </c>
      <c r="H247" s="590">
        <f>SUM(H244:H246)</f>
        <v>152.04</v>
      </c>
      <c r="I247" s="253">
        <f t="shared" si="64"/>
        <v>3374.18</v>
      </c>
      <c r="J247" s="241">
        <f>SUM(J244:J246)</f>
        <v>539.70000000000005</v>
      </c>
      <c r="K247" s="244">
        <f>SUM(K244:K246)</f>
        <v>40.629999999999995</v>
      </c>
      <c r="L247" s="460">
        <f t="shared" si="74"/>
        <v>7184.58</v>
      </c>
      <c r="M247" s="245">
        <f>SUM(M244:M246)</f>
        <v>196.57</v>
      </c>
      <c r="N247" s="253">
        <f>SUM(N244:N246)</f>
        <v>211.95000000000002</v>
      </c>
      <c r="O247" s="244">
        <f>SUM(O244:O246)</f>
        <v>1818.06</v>
      </c>
      <c r="P247" s="460">
        <f t="shared" si="77"/>
        <v>2226.58</v>
      </c>
      <c r="Q247" s="567">
        <f t="shared" si="78"/>
        <v>9411.16</v>
      </c>
      <c r="R247" s="603"/>
      <c r="S247" s="260"/>
      <c r="T247" s="245"/>
    </row>
    <row r="248" spans="1:20" x14ac:dyDescent="0.25">
      <c r="A248" s="17" t="s">
        <v>108</v>
      </c>
      <c r="B248" s="432">
        <v>62</v>
      </c>
      <c r="C248" s="433">
        <v>900.24</v>
      </c>
      <c r="D248" s="242">
        <v>0</v>
      </c>
      <c r="E248" s="242">
        <v>0</v>
      </c>
      <c r="F248" s="251">
        <v>0</v>
      </c>
      <c r="G248" s="251">
        <f t="shared" si="68"/>
        <v>0</v>
      </c>
      <c r="H248" s="587">
        <v>70.989999999999995</v>
      </c>
      <c r="I248" s="582">
        <f t="shared" si="64"/>
        <v>70.989999999999995</v>
      </c>
      <c r="J248" s="242">
        <v>0</v>
      </c>
      <c r="K248" s="242">
        <v>15.36</v>
      </c>
      <c r="L248" s="457">
        <f t="shared" si="74"/>
        <v>986.59</v>
      </c>
      <c r="M248" s="242">
        <v>0</v>
      </c>
      <c r="N248" s="433">
        <v>69.75</v>
      </c>
      <c r="O248" s="242">
        <v>598.29999999999995</v>
      </c>
      <c r="P248" s="457">
        <f t="shared" si="77"/>
        <v>668.05</v>
      </c>
      <c r="Q248" s="568">
        <f t="shared" si="78"/>
        <v>1654.6399999999999</v>
      </c>
      <c r="R248" s="248">
        <v>0</v>
      </c>
      <c r="S248" s="432"/>
      <c r="T248" s="432">
        <v>62</v>
      </c>
    </row>
    <row r="249" spans="1:20" x14ac:dyDescent="0.25">
      <c r="A249" s="17" t="s">
        <v>109</v>
      </c>
      <c r="B249" s="17"/>
      <c r="C249" s="433">
        <v>900.24</v>
      </c>
      <c r="D249" s="17">
        <v>0</v>
      </c>
      <c r="E249" s="17">
        <v>0</v>
      </c>
      <c r="F249" s="48">
        <v>0</v>
      </c>
      <c r="G249" s="48">
        <f t="shared" si="68"/>
        <v>0</v>
      </c>
      <c r="H249" s="155">
        <v>27.59</v>
      </c>
      <c r="I249" s="581">
        <f t="shared" si="64"/>
        <v>27.59</v>
      </c>
      <c r="J249" s="17">
        <v>0</v>
      </c>
      <c r="K249" s="17">
        <v>11.31</v>
      </c>
      <c r="L249" s="457">
        <f t="shared" si="74"/>
        <v>939.14</v>
      </c>
      <c r="M249" s="20">
        <v>0</v>
      </c>
      <c r="N249" s="433">
        <v>69.75</v>
      </c>
      <c r="O249" s="242">
        <v>598.29999999999995</v>
      </c>
      <c r="P249" s="456">
        <f t="shared" si="77"/>
        <v>668.05</v>
      </c>
      <c r="Q249" s="562">
        <f t="shared" si="78"/>
        <v>1607.19</v>
      </c>
      <c r="R249" s="17">
        <v>0</v>
      </c>
      <c r="S249" s="17"/>
      <c r="T249" s="434"/>
    </row>
    <row r="250" spans="1:20" ht="15.75" thickBot="1" x14ac:dyDescent="0.3">
      <c r="A250" s="199" t="s">
        <v>110</v>
      </c>
      <c r="B250" s="199"/>
      <c r="C250" s="433">
        <v>900.24</v>
      </c>
      <c r="D250" s="199">
        <v>0</v>
      </c>
      <c r="E250" s="199">
        <v>0</v>
      </c>
      <c r="F250" s="249">
        <f t="shared" si="67"/>
        <v>0</v>
      </c>
      <c r="G250" s="249">
        <f t="shared" si="68"/>
        <v>0</v>
      </c>
      <c r="H250" s="591">
        <v>51.52</v>
      </c>
      <c r="I250" s="583">
        <f t="shared" si="64"/>
        <v>51.52</v>
      </c>
      <c r="J250" s="199">
        <v>0</v>
      </c>
      <c r="K250" s="199">
        <v>13.44</v>
      </c>
      <c r="L250" s="457">
        <f t="shared" si="74"/>
        <v>965.2</v>
      </c>
      <c r="M250" s="20">
        <v>0</v>
      </c>
      <c r="N250" s="433">
        <v>69.75</v>
      </c>
      <c r="O250" s="242">
        <v>598.29999999999995</v>
      </c>
      <c r="P250" s="461">
        <f t="shared" si="77"/>
        <v>668.05</v>
      </c>
      <c r="Q250" s="566">
        <f t="shared" si="78"/>
        <v>1633.25</v>
      </c>
      <c r="R250" s="17">
        <v>0</v>
      </c>
      <c r="S250" s="199"/>
      <c r="T250" s="246"/>
    </row>
    <row r="251" spans="1:20" ht="15.75" thickBot="1" x14ac:dyDescent="0.3">
      <c r="A251" s="243"/>
      <c r="B251" s="241"/>
      <c r="C251" s="253">
        <f>SUM(C248:C250)</f>
        <v>2700.7200000000003</v>
      </c>
      <c r="D251" s="244">
        <f>SUM(D248:D250)</f>
        <v>0</v>
      </c>
      <c r="E251" s="243">
        <f>SUM(E248:E250)</f>
        <v>0</v>
      </c>
      <c r="F251" s="250">
        <f t="shared" si="67"/>
        <v>0</v>
      </c>
      <c r="G251" s="250">
        <f t="shared" si="68"/>
        <v>0</v>
      </c>
      <c r="H251" s="594">
        <f>SUM(H248:H250)</f>
        <v>150.1</v>
      </c>
      <c r="I251" s="257">
        <f t="shared" si="64"/>
        <v>150.1</v>
      </c>
      <c r="J251" s="241">
        <f t="shared" ref="J251:O251" si="79">SUM(J248:J250)</f>
        <v>0</v>
      </c>
      <c r="K251" s="244">
        <f t="shared" si="79"/>
        <v>40.11</v>
      </c>
      <c r="L251" s="460">
        <f t="shared" si="79"/>
        <v>2890.9300000000003</v>
      </c>
      <c r="M251" s="245">
        <f t="shared" si="79"/>
        <v>0</v>
      </c>
      <c r="N251" s="253">
        <f t="shared" si="79"/>
        <v>209.25</v>
      </c>
      <c r="O251" s="244">
        <f t="shared" si="79"/>
        <v>1794.8999999999999</v>
      </c>
      <c r="P251" s="460">
        <f t="shared" si="77"/>
        <v>2004.1499999999999</v>
      </c>
      <c r="Q251" s="567">
        <f>SUM(Q248:Q250)</f>
        <v>4895.08</v>
      </c>
      <c r="R251" s="603"/>
      <c r="S251" s="260"/>
      <c r="T251" s="245"/>
    </row>
    <row r="252" spans="1:20" x14ac:dyDescent="0.25">
      <c r="A252" s="17" t="s">
        <v>108</v>
      </c>
      <c r="B252" s="432">
        <v>63</v>
      </c>
      <c r="C252" s="447">
        <v>1341.65</v>
      </c>
      <c r="D252" s="242">
        <v>373.95</v>
      </c>
      <c r="E252" s="242">
        <v>447.49</v>
      </c>
      <c r="F252" s="251">
        <f t="shared" si="67"/>
        <v>279.36800700000003</v>
      </c>
      <c r="G252" s="251">
        <f t="shared" si="68"/>
        <v>168.121993</v>
      </c>
      <c r="H252" s="587">
        <v>105.8</v>
      </c>
      <c r="I252" s="582">
        <f t="shared" si="64"/>
        <v>553.29</v>
      </c>
      <c r="J252" s="242">
        <v>181.18</v>
      </c>
      <c r="K252" s="242">
        <v>22.9</v>
      </c>
      <c r="L252" s="457">
        <f>C252+D252+I252+J252+K252</f>
        <v>2472.9700000000003</v>
      </c>
      <c r="M252" s="242">
        <v>125.44</v>
      </c>
      <c r="N252" s="433">
        <v>103.95</v>
      </c>
      <c r="O252" s="242">
        <v>891.66</v>
      </c>
      <c r="P252" s="457">
        <f t="shared" si="77"/>
        <v>1121.05</v>
      </c>
      <c r="Q252" s="568">
        <f>L252+P252</f>
        <v>3594.0200000000004</v>
      </c>
      <c r="R252" s="248">
        <v>3200</v>
      </c>
      <c r="S252" s="242">
        <v>866503</v>
      </c>
      <c r="T252" s="432">
        <v>63</v>
      </c>
    </row>
    <row r="253" spans="1:20" x14ac:dyDescent="0.25">
      <c r="A253" s="17" t="s">
        <v>109</v>
      </c>
      <c r="B253" s="17"/>
      <c r="C253" s="447">
        <v>1341.65</v>
      </c>
      <c r="D253" s="17">
        <v>326.98</v>
      </c>
      <c r="E253" s="17">
        <v>374.98</v>
      </c>
      <c r="F253" s="48">
        <f t="shared" si="67"/>
        <v>234.10001400000002</v>
      </c>
      <c r="G253" s="48">
        <f t="shared" si="68"/>
        <v>140.879986</v>
      </c>
      <c r="H253" s="155">
        <v>41.12</v>
      </c>
      <c r="I253" s="581">
        <f t="shared" si="64"/>
        <v>416.1</v>
      </c>
      <c r="J253" s="17">
        <v>271.77</v>
      </c>
      <c r="K253" s="17">
        <v>16.850000000000001</v>
      </c>
      <c r="L253" s="457">
        <f>C253+D253+I253+J253+K253</f>
        <v>2373.35</v>
      </c>
      <c r="M253" s="20">
        <v>124.22</v>
      </c>
      <c r="N253" s="433">
        <v>103.95</v>
      </c>
      <c r="O253" s="242">
        <v>891.66</v>
      </c>
      <c r="P253" s="456">
        <f t="shared" si="77"/>
        <v>1119.83</v>
      </c>
      <c r="Q253" s="568">
        <f t="shared" ref="Q253:Q258" si="80">L253+P253</f>
        <v>3493.18</v>
      </c>
      <c r="R253" s="17">
        <v>3600</v>
      </c>
      <c r="S253" s="17">
        <v>840</v>
      </c>
      <c r="T253" s="434"/>
    </row>
    <row r="254" spans="1:20" ht="15.75" thickBot="1" x14ac:dyDescent="0.3">
      <c r="A254" s="199" t="s">
        <v>110</v>
      </c>
      <c r="B254" s="199"/>
      <c r="C254" s="447">
        <v>1341.65</v>
      </c>
      <c r="D254" s="199">
        <v>323.67</v>
      </c>
      <c r="E254" s="199">
        <v>349.23</v>
      </c>
      <c r="F254" s="249">
        <f t="shared" si="67"/>
        <v>218.02428900000001</v>
      </c>
      <c r="G254" s="249">
        <f t="shared" si="68"/>
        <v>131.20571100000001</v>
      </c>
      <c r="H254" s="591">
        <v>76.78</v>
      </c>
      <c r="I254" s="583">
        <f t="shared" si="64"/>
        <v>426.01</v>
      </c>
      <c r="J254" s="199">
        <v>181.18</v>
      </c>
      <c r="K254" s="199">
        <v>20.03</v>
      </c>
      <c r="L254" s="457">
        <f>C254+D254+I254+J254+K254</f>
        <v>2292.54</v>
      </c>
      <c r="M254" s="20">
        <v>142.26</v>
      </c>
      <c r="N254" s="433">
        <v>103.95</v>
      </c>
      <c r="O254" s="242">
        <v>891.66</v>
      </c>
      <c r="P254" s="461">
        <f t="shared" si="77"/>
        <v>1137.8699999999999</v>
      </c>
      <c r="Q254" s="569">
        <f t="shared" si="80"/>
        <v>3430.41</v>
      </c>
      <c r="R254" s="17">
        <v>3500</v>
      </c>
      <c r="S254" s="199">
        <v>213739</v>
      </c>
      <c r="T254" s="246"/>
    </row>
    <row r="255" spans="1:20" ht="15.75" thickBot="1" x14ac:dyDescent="0.3">
      <c r="A255" s="243"/>
      <c r="B255" s="241"/>
      <c r="C255" s="446">
        <f>SUM(C252:C254)</f>
        <v>4024.9500000000003</v>
      </c>
      <c r="D255" s="244">
        <f>SUM(D252:D254)</f>
        <v>1024.6000000000001</v>
      </c>
      <c r="E255" s="243">
        <f>SUM(E252:E254)</f>
        <v>1171.7</v>
      </c>
      <c r="F255" s="250">
        <f t="shared" si="67"/>
        <v>731.49231000000009</v>
      </c>
      <c r="G255" s="600">
        <f t="shared" si="68"/>
        <v>440.20769000000001</v>
      </c>
      <c r="H255" s="590">
        <f>SUM(H252:H254)</f>
        <v>223.7</v>
      </c>
      <c r="I255" s="253">
        <f t="shared" si="64"/>
        <v>1395.4</v>
      </c>
      <c r="J255" s="241">
        <f t="shared" ref="J255:O255" si="81">SUM(J252:J254)</f>
        <v>634.13</v>
      </c>
      <c r="K255" s="241">
        <f t="shared" si="81"/>
        <v>59.78</v>
      </c>
      <c r="L255" s="458">
        <f t="shared" si="81"/>
        <v>7138.86</v>
      </c>
      <c r="M255" s="241">
        <f t="shared" si="81"/>
        <v>391.91999999999996</v>
      </c>
      <c r="N255" s="253">
        <f t="shared" si="81"/>
        <v>311.85000000000002</v>
      </c>
      <c r="O255" s="244">
        <f t="shared" si="81"/>
        <v>2674.98</v>
      </c>
      <c r="P255" s="460">
        <f t="shared" si="77"/>
        <v>3378.75</v>
      </c>
      <c r="Q255" s="567">
        <f t="shared" si="80"/>
        <v>10517.61</v>
      </c>
      <c r="R255" s="603"/>
      <c r="S255" s="260"/>
      <c r="T255" s="245"/>
    </row>
    <row r="256" spans="1:20" x14ac:dyDescent="0.25">
      <c r="A256" s="17" t="s">
        <v>108</v>
      </c>
      <c r="B256" s="432">
        <v>64</v>
      </c>
      <c r="C256" s="433">
        <v>1028.02</v>
      </c>
      <c r="D256" s="242">
        <v>254.25</v>
      </c>
      <c r="E256" s="242">
        <v>412.56</v>
      </c>
      <c r="F256" s="251">
        <f t="shared" si="67"/>
        <v>257.56120800000002</v>
      </c>
      <c r="G256" s="251">
        <f t="shared" si="68"/>
        <v>154.99879199999998</v>
      </c>
      <c r="H256" s="587">
        <v>81.069999999999993</v>
      </c>
      <c r="I256" s="582">
        <f t="shared" si="64"/>
        <v>493.63</v>
      </c>
      <c r="J256" s="242">
        <v>80.989999999999995</v>
      </c>
      <c r="K256" s="242">
        <v>17.54</v>
      </c>
      <c r="L256" s="457">
        <f t="shared" ref="L256:L262" si="82">C256+D256+I256+J256+K256</f>
        <v>1874.43</v>
      </c>
      <c r="M256" s="242">
        <v>188.16</v>
      </c>
      <c r="N256" s="433">
        <v>79.650000000000006</v>
      </c>
      <c r="O256" s="242">
        <v>683.22</v>
      </c>
      <c r="P256" s="457">
        <f t="shared" si="77"/>
        <v>951.03</v>
      </c>
      <c r="Q256" s="568">
        <f t="shared" si="80"/>
        <v>2825.46</v>
      </c>
      <c r="R256" s="248">
        <v>15000</v>
      </c>
      <c r="S256" s="432">
        <v>404889</v>
      </c>
      <c r="T256" s="432">
        <v>64</v>
      </c>
    </row>
    <row r="257" spans="1:20" x14ac:dyDescent="0.25">
      <c r="A257" s="17" t="s">
        <v>109</v>
      </c>
      <c r="B257" s="17"/>
      <c r="C257" s="433">
        <v>1028.02</v>
      </c>
      <c r="D257" s="17">
        <v>424.42</v>
      </c>
      <c r="E257" s="17">
        <v>585.16999999999996</v>
      </c>
      <c r="F257" s="48">
        <f t="shared" si="67"/>
        <v>365.32163100000002</v>
      </c>
      <c r="G257" s="48">
        <f t="shared" si="68"/>
        <v>219.84836899999996</v>
      </c>
      <c r="H257" s="155">
        <v>31.51</v>
      </c>
      <c r="I257" s="581">
        <f t="shared" si="64"/>
        <v>616.67999999999995</v>
      </c>
      <c r="J257" s="17">
        <v>137.30000000000001</v>
      </c>
      <c r="K257" s="17">
        <v>12.91</v>
      </c>
      <c r="L257" s="457">
        <f t="shared" si="82"/>
        <v>2219.33</v>
      </c>
      <c r="M257" s="20">
        <v>186.33</v>
      </c>
      <c r="N257" s="433">
        <v>79.650000000000006</v>
      </c>
      <c r="O257" s="242">
        <v>683.22</v>
      </c>
      <c r="P257" s="456">
        <f t="shared" si="77"/>
        <v>949.2</v>
      </c>
      <c r="Q257" s="562">
        <f t="shared" si="80"/>
        <v>3168.5299999999997</v>
      </c>
      <c r="R257" s="17">
        <v>0</v>
      </c>
      <c r="S257" s="17"/>
      <c r="T257" s="434"/>
    </row>
    <row r="258" spans="1:20" ht="15.75" thickBot="1" x14ac:dyDescent="0.3">
      <c r="A258" s="199" t="s">
        <v>110</v>
      </c>
      <c r="B258" s="199"/>
      <c r="C258" s="433">
        <v>1028.02</v>
      </c>
      <c r="D258" s="199">
        <v>473.92</v>
      </c>
      <c r="E258" s="199">
        <v>665.19</v>
      </c>
      <c r="F258" s="249">
        <f t="shared" si="67"/>
        <v>415.27811700000007</v>
      </c>
      <c r="G258" s="249">
        <f t="shared" si="68"/>
        <v>249.91188300000002</v>
      </c>
      <c r="H258" s="591">
        <v>58.83</v>
      </c>
      <c r="I258" s="583">
        <f t="shared" si="64"/>
        <v>724.0200000000001</v>
      </c>
      <c r="J258" s="199">
        <v>178.1</v>
      </c>
      <c r="K258" s="199">
        <v>15.35</v>
      </c>
      <c r="L258" s="459">
        <f t="shared" si="82"/>
        <v>2419.41</v>
      </c>
      <c r="M258" s="20">
        <v>213.39</v>
      </c>
      <c r="N258" s="433">
        <v>79.650000000000006</v>
      </c>
      <c r="O258" s="242">
        <v>683.22</v>
      </c>
      <c r="P258" s="461">
        <f t="shared" si="77"/>
        <v>976.26</v>
      </c>
      <c r="Q258" s="566">
        <f t="shared" si="80"/>
        <v>3395.67</v>
      </c>
      <c r="R258" s="17">
        <v>0</v>
      </c>
      <c r="S258" s="199"/>
      <c r="T258" s="246"/>
    </row>
    <row r="259" spans="1:20" ht="15.75" thickBot="1" x14ac:dyDescent="0.3">
      <c r="A259" s="243"/>
      <c r="B259" s="241"/>
      <c r="C259" s="253">
        <f>SUM(C256:C258)</f>
        <v>3084.06</v>
      </c>
      <c r="D259" s="244">
        <f>SUM(D256:D258)</f>
        <v>1152.5900000000001</v>
      </c>
      <c r="E259" s="243">
        <f>SUM(E256:E258)</f>
        <v>1662.92</v>
      </c>
      <c r="F259" s="250">
        <f t="shared" si="67"/>
        <v>1038.1609560000002</v>
      </c>
      <c r="G259" s="600">
        <f t="shared" si="68"/>
        <v>624.75904400000002</v>
      </c>
      <c r="H259" s="590">
        <f>SUM(H256:H258)</f>
        <v>171.41</v>
      </c>
      <c r="I259" s="253">
        <f t="shared" si="64"/>
        <v>1834.3300000000002</v>
      </c>
      <c r="J259" s="241">
        <f>SUM(J256:J258)</f>
        <v>396.39</v>
      </c>
      <c r="K259" s="244">
        <f>SUM(K256:K258)</f>
        <v>45.8</v>
      </c>
      <c r="L259" s="460">
        <f t="shared" si="82"/>
        <v>6513.17</v>
      </c>
      <c r="M259" s="245">
        <f>SUM(M256:M258)</f>
        <v>587.88</v>
      </c>
      <c r="N259" s="253">
        <f>SUM(N256:N258)</f>
        <v>238.95000000000002</v>
      </c>
      <c r="O259" s="244">
        <f>SUM(O256:O258)</f>
        <v>2049.66</v>
      </c>
      <c r="P259" s="460">
        <f t="shared" si="77"/>
        <v>2876.49</v>
      </c>
      <c r="Q259" s="567">
        <f>SUM(Q256:Q258)</f>
        <v>9389.66</v>
      </c>
      <c r="R259" s="603"/>
      <c r="S259" s="260"/>
      <c r="T259" s="245"/>
    </row>
    <row r="260" spans="1:20" x14ac:dyDescent="0.25">
      <c r="A260" s="17" t="s">
        <v>108</v>
      </c>
      <c r="B260" s="432">
        <v>65</v>
      </c>
      <c r="C260" s="433">
        <v>906.05</v>
      </c>
      <c r="D260" s="242">
        <v>30.08</v>
      </c>
      <c r="E260" s="242">
        <v>102.48</v>
      </c>
      <c r="F260" s="251">
        <f t="shared" si="67"/>
        <v>63.978264000000003</v>
      </c>
      <c r="G260" s="251">
        <f t="shared" si="68"/>
        <v>38.501736000000001</v>
      </c>
      <c r="H260" s="587">
        <v>71.45</v>
      </c>
      <c r="I260" s="582">
        <f t="shared" ref="I260:I283" si="83">SUM(F260:H260)</f>
        <v>173.93</v>
      </c>
      <c r="J260" s="242">
        <v>135.88999999999999</v>
      </c>
      <c r="K260" s="242">
        <v>15.46</v>
      </c>
      <c r="L260" s="457">
        <f t="shared" si="82"/>
        <v>1261.4099999999999</v>
      </c>
      <c r="M260" s="242">
        <v>62.72</v>
      </c>
      <c r="N260" s="433">
        <v>70.2</v>
      </c>
      <c r="O260" s="242">
        <v>602.16</v>
      </c>
      <c r="P260" s="457">
        <f t="shared" si="77"/>
        <v>735.07999999999993</v>
      </c>
      <c r="Q260" s="568">
        <f>L260+P260</f>
        <v>1996.4899999999998</v>
      </c>
      <c r="R260" s="248">
        <v>0</v>
      </c>
      <c r="S260" s="432"/>
      <c r="T260" s="432">
        <v>65</v>
      </c>
    </row>
    <row r="261" spans="1:20" x14ac:dyDescent="0.25">
      <c r="A261" s="17" t="s">
        <v>109</v>
      </c>
      <c r="B261" s="17"/>
      <c r="C261" s="433">
        <v>906.05</v>
      </c>
      <c r="D261" s="17">
        <v>0</v>
      </c>
      <c r="E261" s="17">
        <v>0</v>
      </c>
      <c r="F261" s="48">
        <f t="shared" si="67"/>
        <v>0</v>
      </c>
      <c r="G261" s="48">
        <f t="shared" si="68"/>
        <v>0</v>
      </c>
      <c r="H261" s="155">
        <v>27.77</v>
      </c>
      <c r="I261" s="581">
        <f t="shared" si="83"/>
        <v>27.77</v>
      </c>
      <c r="J261" s="17">
        <v>0</v>
      </c>
      <c r="K261" s="17">
        <v>11.38</v>
      </c>
      <c r="L261" s="457">
        <f t="shared" si="82"/>
        <v>945.19999999999993</v>
      </c>
      <c r="M261" s="20">
        <v>62.11</v>
      </c>
      <c r="N261" s="433">
        <v>70.2</v>
      </c>
      <c r="O261" s="242">
        <v>602.16</v>
      </c>
      <c r="P261" s="456">
        <f t="shared" si="77"/>
        <v>734.47</v>
      </c>
      <c r="Q261" s="568">
        <f t="shared" ref="Q261:Q266" si="84">L261+P261</f>
        <v>1679.67</v>
      </c>
      <c r="R261" s="17">
        <v>0</v>
      </c>
      <c r="S261" s="17"/>
      <c r="T261" s="434"/>
    </row>
    <row r="262" spans="1:20" ht="15.75" thickBot="1" x14ac:dyDescent="0.3">
      <c r="A262" s="199" t="s">
        <v>110</v>
      </c>
      <c r="B262" s="199"/>
      <c r="C262" s="433">
        <v>906.05</v>
      </c>
      <c r="D262" s="199">
        <v>60.15</v>
      </c>
      <c r="E262" s="199">
        <v>81.98</v>
      </c>
      <c r="F262" s="249">
        <f t="shared" si="67"/>
        <v>51.180114000000003</v>
      </c>
      <c r="G262" s="249">
        <f t="shared" si="68"/>
        <v>30.799886000000001</v>
      </c>
      <c r="H262" s="591">
        <v>51.85</v>
      </c>
      <c r="I262" s="583">
        <f t="shared" si="83"/>
        <v>133.83000000000001</v>
      </c>
      <c r="J262" s="199">
        <v>0</v>
      </c>
      <c r="K262" s="199">
        <v>9.4700000000000006</v>
      </c>
      <c r="L262" s="457">
        <f t="shared" si="82"/>
        <v>1109.5</v>
      </c>
      <c r="M262" s="20">
        <v>71.13</v>
      </c>
      <c r="N262" s="433">
        <v>70.2</v>
      </c>
      <c r="O262" s="242">
        <v>602.16</v>
      </c>
      <c r="P262" s="461">
        <f t="shared" si="77"/>
        <v>743.49</v>
      </c>
      <c r="Q262" s="569">
        <f t="shared" si="84"/>
        <v>1852.99</v>
      </c>
      <c r="R262" s="17">
        <v>0</v>
      </c>
      <c r="S262" s="199"/>
      <c r="T262" s="246"/>
    </row>
    <row r="263" spans="1:20" ht="15.75" thickBot="1" x14ac:dyDescent="0.3">
      <c r="A263" s="243"/>
      <c r="B263" s="241"/>
      <c r="C263" s="253">
        <f>SUM(C260:C262)</f>
        <v>2718.1499999999996</v>
      </c>
      <c r="D263" s="244">
        <f>SUM(D260:D262)</f>
        <v>90.22999999999999</v>
      </c>
      <c r="E263" s="243">
        <f>SUM(E260:E262)</f>
        <v>184.46</v>
      </c>
      <c r="F263" s="250">
        <f t="shared" si="67"/>
        <v>115.15837800000001</v>
      </c>
      <c r="G263" s="600">
        <f t="shared" si="68"/>
        <v>69.301621999999995</v>
      </c>
      <c r="H263" s="590">
        <f>SUM(H260:H262)</f>
        <v>151.07</v>
      </c>
      <c r="I263" s="253">
        <f t="shared" si="83"/>
        <v>335.53</v>
      </c>
      <c r="J263" s="241">
        <f t="shared" ref="J263:O263" si="85">SUM(J260:J262)</f>
        <v>135.88999999999999</v>
      </c>
      <c r="K263" s="244">
        <f t="shared" si="85"/>
        <v>36.31</v>
      </c>
      <c r="L263" s="460">
        <f t="shared" si="85"/>
        <v>3316.1099999999997</v>
      </c>
      <c r="M263" s="245">
        <f t="shared" si="85"/>
        <v>195.95999999999998</v>
      </c>
      <c r="N263" s="253">
        <f t="shared" si="85"/>
        <v>210.60000000000002</v>
      </c>
      <c r="O263" s="244">
        <f t="shared" si="85"/>
        <v>1806.48</v>
      </c>
      <c r="P263" s="460">
        <f t="shared" si="77"/>
        <v>2213.04</v>
      </c>
      <c r="Q263" s="567">
        <f t="shared" si="84"/>
        <v>5529.15</v>
      </c>
      <c r="R263" s="603"/>
      <c r="S263" s="260"/>
      <c r="T263" s="245"/>
    </row>
    <row r="264" spans="1:20" x14ac:dyDescent="0.25">
      <c r="A264" s="17" t="s">
        <v>108</v>
      </c>
      <c r="B264" s="432">
        <v>66</v>
      </c>
      <c r="C264" s="433">
        <v>897.34</v>
      </c>
      <c r="D264" s="242">
        <v>79.459999999999994</v>
      </c>
      <c r="E264" s="242">
        <v>238.23</v>
      </c>
      <c r="F264" s="251">
        <f t="shared" ref="F264:F283" si="86">E264-G264</f>
        <v>148.726989</v>
      </c>
      <c r="G264" s="251">
        <f t="shared" ref="G264:G283" si="87">E264*37.57%</f>
        <v>89.503010999999987</v>
      </c>
      <c r="H264" s="587">
        <v>70.760000000000005</v>
      </c>
      <c r="I264" s="582">
        <f t="shared" si="83"/>
        <v>308.99</v>
      </c>
      <c r="J264" s="612">
        <v>0</v>
      </c>
      <c r="K264" s="242">
        <v>15.31</v>
      </c>
      <c r="L264" s="457">
        <f>C264+D264+I264+J264+K264</f>
        <v>1301.0999999999999</v>
      </c>
      <c r="M264" s="242">
        <v>188.16</v>
      </c>
      <c r="N264" s="433">
        <v>69.53</v>
      </c>
      <c r="O264" s="242">
        <v>596.37</v>
      </c>
      <c r="P264" s="457">
        <f t="shared" si="77"/>
        <v>854.06</v>
      </c>
      <c r="Q264" s="568">
        <f t="shared" si="84"/>
        <v>2155.16</v>
      </c>
      <c r="R264" s="248">
        <v>5000</v>
      </c>
      <c r="S264" s="242" t="s">
        <v>190</v>
      </c>
      <c r="T264" s="432">
        <v>66</v>
      </c>
    </row>
    <row r="265" spans="1:20" x14ac:dyDescent="0.25">
      <c r="A265" s="17" t="s">
        <v>109</v>
      </c>
      <c r="B265" s="17"/>
      <c r="C265" s="433">
        <v>897.34</v>
      </c>
      <c r="D265" s="17">
        <v>172.15</v>
      </c>
      <c r="E265" s="17">
        <v>288.36</v>
      </c>
      <c r="F265" s="48">
        <f t="shared" si="86"/>
        <v>180.02314800000002</v>
      </c>
      <c r="G265" s="48">
        <f t="shared" si="87"/>
        <v>108.33685199999999</v>
      </c>
      <c r="H265" s="155">
        <v>27.5</v>
      </c>
      <c r="I265" s="581">
        <f t="shared" si="83"/>
        <v>315.86</v>
      </c>
      <c r="J265" s="156">
        <v>0</v>
      </c>
      <c r="K265" s="17">
        <v>7.89</v>
      </c>
      <c r="L265" s="457">
        <f>C265+D265+I265+J265+K265</f>
        <v>1393.24</v>
      </c>
      <c r="M265" s="20">
        <v>124.22</v>
      </c>
      <c r="N265" s="433">
        <v>69.53</v>
      </c>
      <c r="O265" s="242">
        <v>596.37</v>
      </c>
      <c r="P265" s="456">
        <f t="shared" si="77"/>
        <v>790.12</v>
      </c>
      <c r="Q265" s="562">
        <f t="shared" si="84"/>
        <v>2183.36</v>
      </c>
      <c r="R265" s="17">
        <v>3000</v>
      </c>
      <c r="S265" s="17">
        <v>8532</v>
      </c>
      <c r="T265" s="434"/>
    </row>
    <row r="266" spans="1:20" ht="15.75" thickBot="1" x14ac:dyDescent="0.3">
      <c r="A266" s="199" t="s">
        <v>110</v>
      </c>
      <c r="B266" s="199"/>
      <c r="C266" s="433">
        <v>897.34</v>
      </c>
      <c r="D266" s="199">
        <v>149.41</v>
      </c>
      <c r="E266" s="199">
        <v>224.83</v>
      </c>
      <c r="F266" s="249">
        <f t="shared" si="86"/>
        <v>140.36136900000002</v>
      </c>
      <c r="G266" s="249">
        <f t="shared" si="87"/>
        <v>84.468631000000002</v>
      </c>
      <c r="H266" s="591">
        <v>51.35</v>
      </c>
      <c r="I266" s="583">
        <f t="shared" si="83"/>
        <v>276.18000000000006</v>
      </c>
      <c r="J266" s="614">
        <v>0</v>
      </c>
      <c r="K266" s="199">
        <v>9.3800000000000008</v>
      </c>
      <c r="L266" s="457">
        <f>C266+D266+I266+J266+K266</f>
        <v>1332.3100000000002</v>
      </c>
      <c r="M266" s="20">
        <v>142.26</v>
      </c>
      <c r="N266" s="433">
        <v>69.53</v>
      </c>
      <c r="O266" s="242">
        <v>596.37</v>
      </c>
      <c r="P266" s="461">
        <f t="shared" si="77"/>
        <v>808.16</v>
      </c>
      <c r="Q266" s="566">
        <f t="shared" si="84"/>
        <v>2140.4700000000003</v>
      </c>
      <c r="R266" s="17">
        <v>3000</v>
      </c>
      <c r="S266" s="199">
        <v>32167</v>
      </c>
      <c r="T266" s="246"/>
    </row>
    <row r="267" spans="1:20" ht="15.75" thickBot="1" x14ac:dyDescent="0.3">
      <c r="A267" s="243"/>
      <c r="B267" s="241"/>
      <c r="C267" s="253">
        <f>SUM(C264:C266)</f>
        <v>2692.02</v>
      </c>
      <c r="D267" s="244">
        <f>SUM(D264:D266)</f>
        <v>401.02</v>
      </c>
      <c r="E267" s="243">
        <f>SUM(E264:E266)</f>
        <v>751.42000000000007</v>
      </c>
      <c r="F267" s="250">
        <f t="shared" si="86"/>
        <v>469.11150600000008</v>
      </c>
      <c r="G267" s="600">
        <f t="shared" si="87"/>
        <v>282.308494</v>
      </c>
      <c r="H267" s="590">
        <f>SUM(H264:H266)</f>
        <v>149.61000000000001</v>
      </c>
      <c r="I267" s="253">
        <f t="shared" si="83"/>
        <v>901.03000000000009</v>
      </c>
      <c r="J267" s="241">
        <f t="shared" ref="J267:O267" si="88">SUM(J264:J266)</f>
        <v>0</v>
      </c>
      <c r="K267" s="241">
        <f t="shared" si="88"/>
        <v>32.58</v>
      </c>
      <c r="L267" s="458">
        <f t="shared" si="88"/>
        <v>4026.6500000000005</v>
      </c>
      <c r="M267" s="241">
        <f t="shared" si="88"/>
        <v>454.64</v>
      </c>
      <c r="N267" s="253">
        <f t="shared" si="88"/>
        <v>208.59</v>
      </c>
      <c r="O267" s="244">
        <f t="shared" si="88"/>
        <v>1789.1100000000001</v>
      </c>
      <c r="P267" s="460">
        <f t="shared" si="77"/>
        <v>2452.34</v>
      </c>
      <c r="Q267" s="567">
        <f>SUM(Q264:Q266)</f>
        <v>6478.9900000000007</v>
      </c>
      <c r="R267" s="603"/>
      <c r="S267" s="260"/>
      <c r="T267" s="245"/>
    </row>
    <row r="268" spans="1:20" x14ac:dyDescent="0.25">
      <c r="A268" s="17" t="s">
        <v>108</v>
      </c>
      <c r="B268" s="432">
        <v>67</v>
      </c>
      <c r="C268" s="433">
        <v>1341.65</v>
      </c>
      <c r="D268" s="242">
        <v>8.7200000000000006</v>
      </c>
      <c r="E268" s="242">
        <v>24.06</v>
      </c>
      <c r="F268" s="251">
        <f t="shared" si="86"/>
        <v>15.020657999999999</v>
      </c>
      <c r="G268" s="251">
        <f t="shared" si="87"/>
        <v>9.0393419999999995</v>
      </c>
      <c r="H268" s="587">
        <v>105.8</v>
      </c>
      <c r="I268" s="582">
        <f t="shared" si="83"/>
        <v>129.85999999999999</v>
      </c>
      <c r="J268" s="242">
        <v>269.85000000000002</v>
      </c>
      <c r="K268" s="242">
        <v>16.02</v>
      </c>
      <c r="L268" s="473">
        <f t="shared" ref="L268:L274" si="89">C268+D268+I268+J268+K268</f>
        <v>1766.1</v>
      </c>
      <c r="M268" s="242">
        <v>62.72</v>
      </c>
      <c r="N268" s="433">
        <v>103.95</v>
      </c>
      <c r="O268" s="242">
        <v>891.66</v>
      </c>
      <c r="P268" s="457">
        <f t="shared" si="77"/>
        <v>1058.33</v>
      </c>
      <c r="Q268" s="568">
        <f>L268+P268</f>
        <v>2824.43</v>
      </c>
      <c r="R268" s="248">
        <v>2523.29</v>
      </c>
      <c r="S268" s="242">
        <v>648806</v>
      </c>
      <c r="T268" s="432">
        <v>67</v>
      </c>
    </row>
    <row r="269" spans="1:20" x14ac:dyDescent="0.25">
      <c r="A269" s="17" t="s">
        <v>109</v>
      </c>
      <c r="B269" s="17"/>
      <c r="C269" s="433">
        <v>1341.65</v>
      </c>
      <c r="D269" s="17">
        <v>25.62</v>
      </c>
      <c r="E269" s="17">
        <v>77.959999999999994</v>
      </c>
      <c r="F269" s="48">
        <f t="shared" si="86"/>
        <v>48.670428000000001</v>
      </c>
      <c r="G269" s="48">
        <f t="shared" si="87"/>
        <v>29.289571999999996</v>
      </c>
      <c r="H269" s="155">
        <v>41.12</v>
      </c>
      <c r="I269" s="581">
        <f t="shared" si="83"/>
        <v>119.07999999999998</v>
      </c>
      <c r="J269" s="242">
        <v>269.85000000000002</v>
      </c>
      <c r="K269" s="17">
        <v>16.850000000000001</v>
      </c>
      <c r="L269" s="473">
        <f t="shared" si="89"/>
        <v>1773.0499999999997</v>
      </c>
      <c r="M269" s="20">
        <v>62.11</v>
      </c>
      <c r="N269" s="433">
        <v>103.95</v>
      </c>
      <c r="O269" s="242">
        <v>891.66</v>
      </c>
      <c r="P269" s="456">
        <f t="shared" si="77"/>
        <v>1057.72</v>
      </c>
      <c r="Q269" s="568">
        <f t="shared" ref="Q269:Q274" si="90">L269+P269</f>
        <v>2830.7699999999995</v>
      </c>
      <c r="R269" s="17">
        <v>2825</v>
      </c>
      <c r="S269" s="17">
        <v>805189</v>
      </c>
      <c r="T269" s="434"/>
    </row>
    <row r="270" spans="1:20" ht="15.75" thickBot="1" x14ac:dyDescent="0.3">
      <c r="A270" s="199" t="s">
        <v>110</v>
      </c>
      <c r="B270" s="199"/>
      <c r="C270" s="433">
        <v>1341.65</v>
      </c>
      <c r="D270" s="199">
        <v>14.86</v>
      </c>
      <c r="E270" s="199">
        <v>27.22</v>
      </c>
      <c r="F270" s="249">
        <f t="shared" si="86"/>
        <v>16.993445999999999</v>
      </c>
      <c r="G270" s="249">
        <f t="shared" si="87"/>
        <v>10.226553999999998</v>
      </c>
      <c r="H270" s="591">
        <v>76.78</v>
      </c>
      <c r="I270" s="583">
        <f t="shared" si="83"/>
        <v>104</v>
      </c>
      <c r="J270" s="17">
        <v>0</v>
      </c>
      <c r="K270" s="199">
        <v>14.02</v>
      </c>
      <c r="L270" s="476">
        <f t="shared" si="89"/>
        <v>1474.53</v>
      </c>
      <c r="M270" s="20">
        <v>71.13</v>
      </c>
      <c r="N270" s="433">
        <v>103.95</v>
      </c>
      <c r="O270" s="242">
        <v>891.66</v>
      </c>
      <c r="P270" s="461">
        <f t="shared" si="77"/>
        <v>1066.74</v>
      </c>
      <c r="Q270" s="569">
        <f t="shared" si="90"/>
        <v>2541.27</v>
      </c>
      <c r="R270" s="17">
        <v>2830.2</v>
      </c>
      <c r="S270" s="17">
        <v>30549</v>
      </c>
      <c r="T270" s="246"/>
    </row>
    <row r="271" spans="1:20" ht="15.75" thickBot="1" x14ac:dyDescent="0.3">
      <c r="A271" s="243"/>
      <c r="B271" s="241"/>
      <c r="C271" s="253">
        <f>SUM(C268:C270)</f>
        <v>4024.9500000000003</v>
      </c>
      <c r="D271" s="241">
        <f>SUM(D268:D270)</f>
        <v>49.2</v>
      </c>
      <c r="E271" s="244">
        <f>SUM(E268:E270)</f>
        <v>129.24</v>
      </c>
      <c r="F271" s="268">
        <f t="shared" si="86"/>
        <v>80.684532000000019</v>
      </c>
      <c r="G271" s="600">
        <f t="shared" si="87"/>
        <v>48.555467999999998</v>
      </c>
      <c r="H271" s="590">
        <f>SUM(H268:H270)</f>
        <v>223.7</v>
      </c>
      <c r="I271" s="253">
        <f t="shared" si="83"/>
        <v>352.94</v>
      </c>
      <c r="J271" s="241">
        <f>SUM(J268:J270)</f>
        <v>539.70000000000005</v>
      </c>
      <c r="K271" s="244">
        <f>SUM(K268:K270)</f>
        <v>46.89</v>
      </c>
      <c r="L271" s="460">
        <f t="shared" si="89"/>
        <v>5013.68</v>
      </c>
      <c r="M271" s="245">
        <f>SUM(M268:M270)</f>
        <v>195.95999999999998</v>
      </c>
      <c r="N271" s="253">
        <f>SUM(N268:N270)</f>
        <v>311.85000000000002</v>
      </c>
      <c r="O271" s="244">
        <f>SUM(O268:O270)</f>
        <v>2674.98</v>
      </c>
      <c r="P271" s="460">
        <f t="shared" si="77"/>
        <v>3182.79</v>
      </c>
      <c r="Q271" s="577">
        <f t="shared" si="90"/>
        <v>8196.4700000000012</v>
      </c>
      <c r="R271" s="602"/>
      <c r="S271" s="248"/>
      <c r="T271" s="241"/>
    </row>
    <row r="272" spans="1:20" x14ac:dyDescent="0.25">
      <c r="A272" s="17" t="s">
        <v>108</v>
      </c>
      <c r="B272" s="432">
        <v>68</v>
      </c>
      <c r="C272" s="433">
        <v>1007.69</v>
      </c>
      <c r="D272" s="477">
        <v>496.12</v>
      </c>
      <c r="E272" s="477">
        <v>623.25</v>
      </c>
      <c r="F272" s="251">
        <f t="shared" si="86"/>
        <v>389.09497499999998</v>
      </c>
      <c r="G272" s="251">
        <f t="shared" si="87"/>
        <v>234.15502499999999</v>
      </c>
      <c r="H272" s="598">
        <v>79.459999999999994</v>
      </c>
      <c r="I272" s="582">
        <f t="shared" si="83"/>
        <v>702.71</v>
      </c>
      <c r="J272" s="617">
        <v>0</v>
      </c>
      <c r="K272" s="477">
        <v>17.2</v>
      </c>
      <c r="L272" s="473">
        <f t="shared" si="89"/>
        <v>2223.7199999999998</v>
      </c>
      <c r="M272" s="477">
        <v>188.16</v>
      </c>
      <c r="N272" s="478">
        <v>78.08</v>
      </c>
      <c r="O272" s="477">
        <v>669.71</v>
      </c>
      <c r="P272" s="473">
        <f t="shared" si="77"/>
        <v>935.95</v>
      </c>
      <c r="Q272" s="578">
        <f t="shared" si="90"/>
        <v>3159.67</v>
      </c>
      <c r="R272" s="248">
        <v>0</v>
      </c>
      <c r="S272" s="434"/>
      <c r="T272" s="432">
        <v>68</v>
      </c>
    </row>
    <row r="273" spans="1:20" x14ac:dyDescent="0.25">
      <c r="A273" s="17" t="s">
        <v>109</v>
      </c>
      <c r="B273" s="17"/>
      <c r="C273" s="433">
        <v>1007.69</v>
      </c>
      <c r="D273" s="17">
        <v>293.83</v>
      </c>
      <c r="E273" s="17">
        <v>475.81</v>
      </c>
      <c r="F273" s="48">
        <f t="shared" si="86"/>
        <v>297.04818299999999</v>
      </c>
      <c r="G273" s="48">
        <f t="shared" si="87"/>
        <v>178.76181699999998</v>
      </c>
      <c r="H273" s="155">
        <v>30.88</v>
      </c>
      <c r="I273" s="581">
        <f t="shared" si="83"/>
        <v>506.68999999999994</v>
      </c>
      <c r="J273" s="156">
        <v>0</v>
      </c>
      <c r="K273" s="17">
        <v>12.65</v>
      </c>
      <c r="L273" s="473">
        <f t="shared" si="89"/>
        <v>1820.8600000000001</v>
      </c>
      <c r="M273" s="20">
        <v>186.33</v>
      </c>
      <c r="N273" s="478">
        <v>78.08</v>
      </c>
      <c r="O273" s="477">
        <v>669.71</v>
      </c>
      <c r="P273" s="456">
        <f t="shared" si="77"/>
        <v>934.12000000000012</v>
      </c>
      <c r="Q273" s="578">
        <f t="shared" si="90"/>
        <v>2754.9800000000005</v>
      </c>
      <c r="R273" s="17">
        <v>0</v>
      </c>
      <c r="S273" s="17"/>
      <c r="T273" s="434"/>
    </row>
    <row r="274" spans="1:20" ht="15.75" thickBot="1" x14ac:dyDescent="0.3">
      <c r="A274" s="199" t="s">
        <v>110</v>
      </c>
      <c r="B274" s="199"/>
      <c r="C274" s="433">
        <v>1007.69</v>
      </c>
      <c r="D274" s="199">
        <v>310.13</v>
      </c>
      <c r="E274" s="199">
        <v>472.7</v>
      </c>
      <c r="F274" s="249">
        <f t="shared" si="86"/>
        <v>295.10660999999999</v>
      </c>
      <c r="G274" s="249">
        <f t="shared" si="87"/>
        <v>177.59339</v>
      </c>
      <c r="H274" s="591">
        <v>57.66</v>
      </c>
      <c r="I274" s="583">
        <f t="shared" si="83"/>
        <v>530.36</v>
      </c>
      <c r="J274" s="614">
        <v>0</v>
      </c>
      <c r="K274" s="199">
        <v>15.05</v>
      </c>
      <c r="L274" s="473">
        <f t="shared" si="89"/>
        <v>1863.2300000000002</v>
      </c>
      <c r="M274" s="20">
        <v>213.39</v>
      </c>
      <c r="N274" s="478">
        <v>78.08</v>
      </c>
      <c r="O274" s="477">
        <v>669.71</v>
      </c>
      <c r="P274" s="461">
        <f t="shared" si="77"/>
        <v>961.18000000000006</v>
      </c>
      <c r="Q274" s="579">
        <f t="shared" si="90"/>
        <v>2824.4100000000003</v>
      </c>
      <c r="R274" s="17">
        <v>15000</v>
      </c>
      <c r="S274" s="199">
        <v>453903</v>
      </c>
      <c r="T274" s="246"/>
    </row>
    <row r="275" spans="1:20" ht="15.75" thickBot="1" x14ac:dyDescent="0.3">
      <c r="A275" s="243"/>
      <c r="B275" s="241"/>
      <c r="C275" s="253">
        <f>SUM(C272:C274)</f>
        <v>3023.07</v>
      </c>
      <c r="D275" s="241">
        <f>SUM(D272:D274)</f>
        <v>1100.08</v>
      </c>
      <c r="E275" s="244">
        <f>SUM(E272:E274)</f>
        <v>1571.76</v>
      </c>
      <c r="F275" s="268">
        <f t="shared" si="86"/>
        <v>981.24976800000002</v>
      </c>
      <c r="G275" s="600">
        <f t="shared" si="87"/>
        <v>590.51023199999997</v>
      </c>
      <c r="H275" s="590">
        <f>SUM(H272:H274)</f>
        <v>168</v>
      </c>
      <c r="I275" s="253">
        <f t="shared" si="83"/>
        <v>1739.76</v>
      </c>
      <c r="J275" s="241">
        <f t="shared" ref="J275:O275" si="91">SUM(J272:J274)</f>
        <v>0</v>
      </c>
      <c r="K275" s="241">
        <f t="shared" si="91"/>
        <v>44.900000000000006</v>
      </c>
      <c r="L275" s="458">
        <f t="shared" si="91"/>
        <v>5907.81</v>
      </c>
      <c r="M275" s="241">
        <f t="shared" si="91"/>
        <v>587.88</v>
      </c>
      <c r="N275" s="253">
        <f t="shared" si="91"/>
        <v>234.24</v>
      </c>
      <c r="O275" s="244">
        <f t="shared" si="91"/>
        <v>2009.13</v>
      </c>
      <c r="P275" s="479">
        <f t="shared" si="77"/>
        <v>2831.25</v>
      </c>
      <c r="Q275" s="567">
        <f>SUM(Q272:Q274)</f>
        <v>8739.0600000000013</v>
      </c>
      <c r="R275" s="603"/>
      <c r="S275" s="260"/>
      <c r="T275" s="245"/>
    </row>
    <row r="276" spans="1:20" x14ac:dyDescent="0.25">
      <c r="A276" s="17" t="s">
        <v>108</v>
      </c>
      <c r="B276" s="432">
        <v>69</v>
      </c>
      <c r="C276" s="433">
        <v>920.57</v>
      </c>
      <c r="D276" s="242">
        <v>0</v>
      </c>
      <c r="E276" s="242">
        <v>77.47</v>
      </c>
      <c r="F276" s="251">
        <f t="shared" si="86"/>
        <v>48.364520999999996</v>
      </c>
      <c r="G276" s="251">
        <f t="shared" si="87"/>
        <v>29.105478999999999</v>
      </c>
      <c r="H276" s="587">
        <v>72.59</v>
      </c>
      <c r="I276" s="582">
        <f t="shared" si="83"/>
        <v>150.06</v>
      </c>
      <c r="J276" s="242">
        <v>0</v>
      </c>
      <c r="K276" s="242">
        <v>10.99</v>
      </c>
      <c r="L276" s="457">
        <f t="shared" ref="L276:L283" si="92">C276+D276+I276+J276+K276</f>
        <v>1081.6200000000001</v>
      </c>
      <c r="M276" s="242">
        <v>0</v>
      </c>
      <c r="N276" s="433">
        <v>71.33</v>
      </c>
      <c r="O276" s="242">
        <v>611.80999999999995</v>
      </c>
      <c r="P276" s="457">
        <f t="shared" si="77"/>
        <v>683.14</v>
      </c>
      <c r="Q276" s="568">
        <f>L276+P276</f>
        <v>1764.7600000000002</v>
      </c>
      <c r="R276" s="248">
        <v>1700</v>
      </c>
      <c r="S276" s="242">
        <v>136993</v>
      </c>
      <c r="T276" s="432">
        <v>69</v>
      </c>
    </row>
    <row r="277" spans="1:20" x14ac:dyDescent="0.25">
      <c r="A277" s="17" t="s">
        <v>109</v>
      </c>
      <c r="B277" s="17"/>
      <c r="C277" s="433">
        <v>920.57</v>
      </c>
      <c r="D277" s="17">
        <v>3.01</v>
      </c>
      <c r="E277" s="17">
        <v>6.56</v>
      </c>
      <c r="F277" s="48">
        <f t="shared" si="86"/>
        <v>4.0954079999999999</v>
      </c>
      <c r="G277" s="48">
        <f t="shared" si="87"/>
        <v>2.4645919999999997</v>
      </c>
      <c r="H277" s="155">
        <v>28.21</v>
      </c>
      <c r="I277" s="581">
        <f t="shared" si="83"/>
        <v>34.770000000000003</v>
      </c>
      <c r="J277" s="17">
        <v>0</v>
      </c>
      <c r="K277" s="17">
        <v>8.09</v>
      </c>
      <c r="L277" s="457">
        <f t="shared" si="92"/>
        <v>966.44</v>
      </c>
      <c r="M277" s="20">
        <v>0</v>
      </c>
      <c r="N277" s="433">
        <v>71.33</v>
      </c>
      <c r="O277" s="242">
        <v>611.80999999999995</v>
      </c>
      <c r="P277" s="456">
        <f t="shared" si="77"/>
        <v>683.14</v>
      </c>
      <c r="Q277" s="568">
        <f t="shared" ref="Q277:Q283" si="93">L277+P277</f>
        <v>1649.58</v>
      </c>
      <c r="R277" s="17">
        <v>1700</v>
      </c>
      <c r="S277" s="17">
        <v>38110</v>
      </c>
      <c r="T277" s="434"/>
    </row>
    <row r="278" spans="1:20" ht="15.75" thickBot="1" x14ac:dyDescent="0.3">
      <c r="A278" s="199" t="s">
        <v>110</v>
      </c>
      <c r="B278" s="199"/>
      <c r="C278" s="433">
        <v>920.57</v>
      </c>
      <c r="D278" s="199">
        <v>0</v>
      </c>
      <c r="E278" s="199"/>
      <c r="F278" s="249">
        <f t="shared" si="86"/>
        <v>0</v>
      </c>
      <c r="G278" s="249">
        <f t="shared" si="87"/>
        <v>0</v>
      </c>
      <c r="H278" s="591">
        <v>52.68</v>
      </c>
      <c r="I278" s="583">
        <f t="shared" si="83"/>
        <v>52.68</v>
      </c>
      <c r="J278" s="17">
        <v>0</v>
      </c>
      <c r="K278" s="199">
        <v>9.6199999999999992</v>
      </c>
      <c r="L278" s="459">
        <f t="shared" si="92"/>
        <v>982.87</v>
      </c>
      <c r="M278" s="20">
        <v>0</v>
      </c>
      <c r="N278" s="433">
        <v>71.33</v>
      </c>
      <c r="O278" s="242">
        <v>611.80999999999995</v>
      </c>
      <c r="P278" s="461">
        <f t="shared" si="77"/>
        <v>683.14</v>
      </c>
      <c r="Q278" s="569">
        <f t="shared" si="93"/>
        <v>1666.01</v>
      </c>
      <c r="R278" s="17">
        <v>1700</v>
      </c>
      <c r="S278" s="199">
        <v>40397</v>
      </c>
      <c r="T278" s="246"/>
    </row>
    <row r="279" spans="1:20" ht="15.75" thickBot="1" x14ac:dyDescent="0.3">
      <c r="A279" s="243"/>
      <c r="B279" s="241"/>
      <c r="C279" s="253">
        <f>SUM(C276:C278)</f>
        <v>2761.71</v>
      </c>
      <c r="D279" s="241">
        <f>SUM(D276:D278)</f>
        <v>3.01</v>
      </c>
      <c r="E279" s="244">
        <f>SUM(E276:E278)</f>
        <v>84.03</v>
      </c>
      <c r="F279" s="268">
        <f t="shared" si="86"/>
        <v>52.459929000000002</v>
      </c>
      <c r="G279" s="600">
        <f t="shared" si="87"/>
        <v>31.570070999999999</v>
      </c>
      <c r="H279" s="590">
        <f>SUM(H276:H278)</f>
        <v>153.48000000000002</v>
      </c>
      <c r="I279" s="253">
        <f t="shared" si="83"/>
        <v>237.51000000000002</v>
      </c>
      <c r="J279" s="241">
        <f>SUM(J276:J278)</f>
        <v>0</v>
      </c>
      <c r="K279" s="244">
        <f>SUM(K276:K278)</f>
        <v>28.699999999999996</v>
      </c>
      <c r="L279" s="460">
        <f t="shared" si="92"/>
        <v>3030.9300000000003</v>
      </c>
      <c r="M279" s="245">
        <f>SUM(M276:M278)</f>
        <v>0</v>
      </c>
      <c r="N279" s="253">
        <f>SUM(N276:N278)</f>
        <v>213.99</v>
      </c>
      <c r="O279" s="244">
        <f>SUM(O276:O278)</f>
        <v>1835.4299999999998</v>
      </c>
      <c r="P279" s="460">
        <f t="shared" si="77"/>
        <v>2049.42</v>
      </c>
      <c r="Q279" s="567">
        <f t="shared" si="93"/>
        <v>5080.3500000000004</v>
      </c>
      <c r="R279" s="603"/>
      <c r="S279" s="260"/>
      <c r="T279" s="245"/>
    </row>
    <row r="280" spans="1:20" x14ac:dyDescent="0.25">
      <c r="A280" s="17" t="s">
        <v>108</v>
      </c>
      <c r="B280" s="432">
        <v>70</v>
      </c>
      <c r="C280" s="433">
        <v>897.34</v>
      </c>
      <c r="D280" s="242">
        <v>101.47</v>
      </c>
      <c r="E280" s="242">
        <v>226.31</v>
      </c>
      <c r="F280" s="251">
        <f t="shared" si="86"/>
        <v>141.28533300000001</v>
      </c>
      <c r="G280" s="251">
        <f t="shared" si="87"/>
        <v>85.024666999999994</v>
      </c>
      <c r="H280" s="587">
        <v>70.760000000000005</v>
      </c>
      <c r="I280" s="582">
        <f t="shared" si="83"/>
        <v>297.07</v>
      </c>
      <c r="J280" s="242">
        <v>154.88999999999999</v>
      </c>
      <c r="K280" s="242">
        <v>10.72</v>
      </c>
      <c r="L280" s="457">
        <f t="shared" si="92"/>
        <v>1461.49</v>
      </c>
      <c r="M280" s="242">
        <v>125.44</v>
      </c>
      <c r="N280" s="433">
        <v>69.53</v>
      </c>
      <c r="O280" s="242">
        <v>596.37</v>
      </c>
      <c r="P280" s="457">
        <f t="shared" si="77"/>
        <v>791.34</v>
      </c>
      <c r="Q280" s="568">
        <f t="shared" si="93"/>
        <v>2252.83</v>
      </c>
      <c r="R280" s="248">
        <v>0</v>
      </c>
      <c r="S280" s="432"/>
      <c r="T280" s="432">
        <v>70</v>
      </c>
    </row>
    <row r="281" spans="1:20" x14ac:dyDescent="0.25">
      <c r="A281" s="17" t="s">
        <v>109</v>
      </c>
      <c r="B281" s="17"/>
      <c r="C281" s="433">
        <v>897.34</v>
      </c>
      <c r="D281" s="17">
        <v>308.57</v>
      </c>
      <c r="E281" s="17">
        <v>534.59</v>
      </c>
      <c r="F281" s="48">
        <f t="shared" si="86"/>
        <v>333.74453700000004</v>
      </c>
      <c r="G281" s="48">
        <f t="shared" si="87"/>
        <v>200.845463</v>
      </c>
      <c r="H281" s="155">
        <v>27.5</v>
      </c>
      <c r="I281" s="581">
        <f t="shared" si="83"/>
        <v>562.09</v>
      </c>
      <c r="J281" s="17">
        <v>226.48</v>
      </c>
      <c r="K281" s="17">
        <v>11.27</v>
      </c>
      <c r="L281" s="457">
        <f t="shared" si="92"/>
        <v>2005.75</v>
      </c>
      <c r="M281" s="20">
        <v>124.22</v>
      </c>
      <c r="N281" s="433">
        <v>69.53</v>
      </c>
      <c r="O281" s="242">
        <v>596.37</v>
      </c>
      <c r="P281" s="456">
        <f t="shared" si="77"/>
        <v>790.12</v>
      </c>
      <c r="Q281" s="568">
        <f t="shared" si="93"/>
        <v>2795.87</v>
      </c>
      <c r="R281" s="17">
        <v>2500</v>
      </c>
      <c r="S281" s="17">
        <v>38992</v>
      </c>
      <c r="T281" s="434"/>
    </row>
    <row r="282" spans="1:20" ht="15.75" thickBot="1" x14ac:dyDescent="0.3">
      <c r="A282" s="199" t="s">
        <v>110</v>
      </c>
      <c r="B282" s="199"/>
      <c r="C282" s="433">
        <v>897.34</v>
      </c>
      <c r="D282" s="199">
        <v>264.66000000000003</v>
      </c>
      <c r="E282" s="199">
        <v>408.38</v>
      </c>
      <c r="F282" s="249">
        <f t="shared" si="86"/>
        <v>254.95163400000001</v>
      </c>
      <c r="G282" s="249">
        <f t="shared" si="87"/>
        <v>153.42836599999998</v>
      </c>
      <c r="H282" s="591">
        <v>51.35</v>
      </c>
      <c r="I282" s="583">
        <f t="shared" si="83"/>
        <v>459.73</v>
      </c>
      <c r="J282" s="199">
        <v>362.36</v>
      </c>
      <c r="K282" s="199">
        <v>9.3800000000000008</v>
      </c>
      <c r="L282" s="459">
        <f t="shared" si="92"/>
        <v>1993.4700000000003</v>
      </c>
      <c r="M282" s="240">
        <v>71.13</v>
      </c>
      <c r="N282" s="464">
        <v>69.53</v>
      </c>
      <c r="O282" s="242">
        <v>596.37</v>
      </c>
      <c r="P282" s="461">
        <f t="shared" si="77"/>
        <v>737.03</v>
      </c>
      <c r="Q282" s="569">
        <f t="shared" si="93"/>
        <v>2730.5</v>
      </c>
      <c r="R282" s="17">
        <v>2500</v>
      </c>
      <c r="S282" s="17">
        <v>54078</v>
      </c>
      <c r="T282" s="246"/>
    </row>
    <row r="283" spans="1:20" ht="15.75" thickBot="1" x14ac:dyDescent="0.3">
      <c r="A283" s="228"/>
      <c r="B283" s="237"/>
      <c r="C283" s="253">
        <f>SUM(C280:C282)</f>
        <v>2692.02</v>
      </c>
      <c r="D283" s="241">
        <f>SUM(D280:D282)</f>
        <v>674.7</v>
      </c>
      <c r="E283" s="244">
        <f>SUM(E280:E282)</f>
        <v>1169.2800000000002</v>
      </c>
      <c r="F283" s="268">
        <f t="shared" si="86"/>
        <v>729.98150400000009</v>
      </c>
      <c r="G283" s="250">
        <f t="shared" si="87"/>
        <v>439.29849600000006</v>
      </c>
      <c r="H283" s="594">
        <f>SUM(H280:H282)</f>
        <v>149.61000000000001</v>
      </c>
      <c r="I283" s="257">
        <f t="shared" si="83"/>
        <v>1318.8900000000003</v>
      </c>
      <c r="J283" s="241">
        <f>SUM(J280:J282)</f>
        <v>743.73</v>
      </c>
      <c r="K283" s="244">
        <f>SUM(K280:K282)</f>
        <v>31.370000000000005</v>
      </c>
      <c r="L283" s="460">
        <f t="shared" si="92"/>
        <v>5460.71</v>
      </c>
      <c r="M283" s="267">
        <f>SUM(M280:M282)</f>
        <v>320.78999999999996</v>
      </c>
      <c r="N283" s="255">
        <f>SUM(N280:N282)</f>
        <v>208.59</v>
      </c>
      <c r="O283" s="245">
        <f>SUM(O280:O282)</f>
        <v>1789.1100000000001</v>
      </c>
      <c r="P283" s="480">
        <f t="shared" si="77"/>
        <v>2318.4900000000002</v>
      </c>
      <c r="Q283" s="567">
        <f t="shared" si="93"/>
        <v>7779.2000000000007</v>
      </c>
      <c r="R283" s="602"/>
      <c r="S283" s="17"/>
      <c r="T283" s="241"/>
    </row>
    <row r="284" spans="1:20" x14ac:dyDescent="0.25">
      <c r="A284" s="449"/>
      <c r="B284" s="432"/>
      <c r="C284" s="492">
        <f>C283+C279+C275+C271+C267+C263+C259+C255+C251+C247+C243+C239+C235+C231+C227+C223+C219+C215+C211+C203+C207+C199+C195+C191+C187+C183+C179+C175+C171+C167+C163+C159+C155+C151+C147+C143+C139+C135+C131+C127+C123+C119+C115+C111+C107+C103+C99+C95+C91+C87+C83+C79+C75+C71+C67+C63+C59+C55+C51+C47+C43+C39+C35+C31+C27+C23+C19+C15+C11+C7</f>
        <v>228550.05</v>
      </c>
      <c r="D284" s="492"/>
      <c r="E284" s="492"/>
      <c r="F284" s="251"/>
      <c r="G284" s="251"/>
      <c r="H284" s="599"/>
      <c r="I284" s="492">
        <v>68456.44</v>
      </c>
      <c r="J284" s="492"/>
      <c r="K284" s="493"/>
      <c r="L284" s="481">
        <f>L283+L279+L275+L271+L267+L263+L259+L255+L251+L247+L243+L239+L235+L231+L227+L223+L219+L215+L211+L207+L203+L199+L195+L191+L187+L183+L179+L175+L171+L167+L163+L159+L155+L151+L147+L143+L139+L135+L131+L127+L123+L119+L115+L111+L107+L103+L99+L95+L91+L87+L83+L79+L75+L71+L67+L63+L59+L55+L51+L47+L43+L39+L35+L31+L27+L23+L19+L15+L11+L7</f>
        <v>362611.64000000019</v>
      </c>
      <c r="M284" s="494"/>
      <c r="N284" s="492"/>
      <c r="O284" s="492"/>
      <c r="P284" s="495">
        <f>P283+P279+P275+P271+P267+P263+P259+P255+P251+P247+P243+P239+P235+P231+P219+P227+P223+P215+P211+P207+P203+P199+P195+P191+P187+P183+P179+P175+P171+P167+P163+P159+P155+P151+P147+P143+P139+P135+P131+P127+P123+P119+P115+P111+P107+P103+P99+P95+P91+P87+P83+P79+P75+P71+P67+P63+P59+P55+P51+P47+P43+P39+P35+P31+P27+P23+P19+P15+P11+P7</f>
        <v>192033.80500000002</v>
      </c>
      <c r="Q284" s="580">
        <f>Q283+Q279+Q275+Q271+Q267+Q263+Q259+Q255+Q251+Q247+Q243+Q239+Q235+Q231+Q227+Q223+Q219+Q215+Q211+Q207+Q203+Q199+Q195+Q191+Q187+Q183+Q179+Q175+Q171+Q167+Q163+Q159+Q155+Q151+Q147+Q143+Q139+Q135+Q131+Q127+Q123+Q119+Q115+Q111+Q107+Q103+Q99+Q95+Q91+Q87+Q83+Q79+Q75+Q71+Q67+Q63+Q59+Q55+Q51+Q47+Q43+Q39+Q35+Q31+Q27+Q23+Q19+Q15+Q11+Q7</f>
        <v>554645.44500000007</v>
      </c>
      <c r="R284" s="26">
        <f>SUM(R4:R283)</f>
        <v>551426.37999999989</v>
      </c>
      <c r="S284" s="17"/>
    </row>
    <row r="285" spans="1:20" x14ac:dyDescent="0.25">
      <c r="C285" s="489"/>
      <c r="D285" s="490"/>
      <c r="E285" s="489"/>
      <c r="F285" s="489"/>
      <c r="G285" s="489"/>
      <c r="H285" s="159"/>
      <c r="I285" s="159"/>
      <c r="J285" s="24"/>
      <c r="K285" s="18"/>
      <c r="L285" s="159"/>
      <c r="M285" s="159"/>
      <c r="N285" s="22"/>
      <c r="O285" s="22"/>
      <c r="P285" s="151"/>
      <c r="Q285" s="482"/>
      <c r="R285" s="151"/>
    </row>
    <row r="286" spans="1:20" x14ac:dyDescent="0.25">
      <c r="C286" s="491"/>
      <c r="D286" s="22"/>
      <c r="F286" s="18"/>
      <c r="H286" s="22"/>
      <c r="I286" s="22"/>
      <c r="J286" s="491"/>
      <c r="K286" s="22"/>
      <c r="L286" s="159"/>
      <c r="M286" s="24"/>
      <c r="N286" s="151"/>
      <c r="O286" s="22"/>
      <c r="P286" s="151"/>
      <c r="Q286" s="24"/>
      <c r="R286" s="151"/>
    </row>
    <row r="287" spans="1:20" x14ac:dyDescent="0.25">
      <c r="D287" s="22"/>
      <c r="F287" s="18"/>
      <c r="K287" s="22"/>
      <c r="L287" s="22"/>
      <c r="N287" s="22"/>
      <c r="O287" s="22"/>
      <c r="P287" s="24"/>
      <c r="Q287" s="22"/>
      <c r="R287" s="18"/>
    </row>
    <row r="288" spans="1:20" x14ac:dyDescent="0.25">
      <c r="K288" s="22"/>
      <c r="M288" s="151"/>
      <c r="P288" s="151"/>
      <c r="Q288" s="22"/>
      <c r="R288" s="159"/>
    </row>
    <row r="289" spans="2:18" x14ac:dyDescent="0.25">
      <c r="B289" s="415"/>
      <c r="C289" s="415"/>
      <c r="D289" s="618"/>
      <c r="E289" s="22" t="s">
        <v>210</v>
      </c>
      <c r="F289" s="22"/>
      <c r="G289" s="22"/>
      <c r="H289" s="22"/>
      <c r="I289" s="22"/>
      <c r="K289" s="22"/>
      <c r="L289" s="22"/>
      <c r="M289" s="151"/>
      <c r="O289" s="22"/>
      <c r="P289" s="22"/>
      <c r="Q289" s="22"/>
      <c r="R289" s="15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topLeftCell="A262" workbookViewId="0">
      <selection activeCell="O288" sqref="O288"/>
    </sheetView>
  </sheetViews>
  <sheetFormatPr defaultRowHeight="15" x14ac:dyDescent="0.25"/>
  <cols>
    <col min="2" max="2" width="4.5703125" customWidth="1"/>
    <col min="3" max="3" width="11.140625" customWidth="1"/>
    <col min="4" max="4" width="9.140625" customWidth="1"/>
    <col min="5" max="5" width="10" customWidth="1"/>
    <col min="7" max="7" width="9.5703125" bestFit="1" customWidth="1"/>
    <col min="8" max="8" width="8.7109375" customWidth="1"/>
    <col min="9" max="9" width="7.28515625" customWidth="1"/>
    <col min="10" max="10" width="9.85546875" customWidth="1"/>
    <col min="11" max="11" width="9.5703125" bestFit="1" customWidth="1"/>
    <col min="12" max="12" width="10" customWidth="1"/>
    <col min="15" max="15" width="9.5703125" bestFit="1" customWidth="1"/>
    <col min="16" max="16" width="11.140625" customWidth="1"/>
    <col min="17" max="17" width="10.140625" customWidth="1"/>
    <col min="18" max="18" width="10.42578125" customWidth="1"/>
    <col min="19" max="19" width="9.140625" customWidth="1"/>
    <col min="20" max="20" width="4.7109375" customWidth="1"/>
  </cols>
  <sheetData>
    <row r="1" spans="1:20" x14ac:dyDescent="0.25">
      <c r="I1" s="235" t="s">
        <v>31</v>
      </c>
    </row>
    <row r="2" spans="1:20" x14ac:dyDescent="0.25">
      <c r="A2" t="s">
        <v>186</v>
      </c>
      <c r="E2" s="17" t="s">
        <v>171</v>
      </c>
      <c r="F2" s="18"/>
      <c r="G2" s="18"/>
      <c r="H2" t="s">
        <v>184</v>
      </c>
      <c r="I2" s="434" t="s">
        <v>185</v>
      </c>
      <c r="P2" t="s">
        <v>143</v>
      </c>
      <c r="Q2" t="s">
        <v>76</v>
      </c>
    </row>
    <row r="3" spans="1:20" x14ac:dyDescent="0.25">
      <c r="A3" s="17" t="s">
        <v>144</v>
      </c>
      <c r="B3" s="17" t="s">
        <v>21</v>
      </c>
      <c r="C3" s="232" t="s">
        <v>136</v>
      </c>
      <c r="D3" s="233" t="s">
        <v>132</v>
      </c>
      <c r="E3" s="17" t="s">
        <v>182</v>
      </c>
      <c r="F3" s="155" t="s">
        <v>71</v>
      </c>
      <c r="G3" s="155" t="s">
        <v>183</v>
      </c>
      <c r="H3" s="155" t="s">
        <v>71</v>
      </c>
      <c r="I3" s="434" t="s">
        <v>184</v>
      </c>
      <c r="J3" s="233" t="s">
        <v>9</v>
      </c>
      <c r="K3" s="17" t="s">
        <v>135</v>
      </c>
      <c r="L3" s="162" t="s">
        <v>134</v>
      </c>
      <c r="M3" s="233" t="s">
        <v>8</v>
      </c>
      <c r="N3" s="236" t="s">
        <v>187</v>
      </c>
      <c r="O3" s="236" t="s">
        <v>140</v>
      </c>
      <c r="P3" s="236" t="s">
        <v>31</v>
      </c>
      <c r="Q3" s="560" t="s">
        <v>31</v>
      </c>
      <c r="R3" s="236" t="s">
        <v>14</v>
      </c>
      <c r="S3" s="236" t="s">
        <v>181</v>
      </c>
      <c r="T3" s="17" t="s">
        <v>21</v>
      </c>
    </row>
    <row r="4" spans="1:20" x14ac:dyDescent="0.25">
      <c r="A4" s="17" t="s">
        <v>48</v>
      </c>
      <c r="B4" s="17">
        <v>1</v>
      </c>
      <c r="C4" s="35">
        <v>908.95</v>
      </c>
      <c r="D4" s="35">
        <v>144.30000000000001</v>
      </c>
      <c r="E4" s="36">
        <v>270.33</v>
      </c>
      <c r="F4" s="48">
        <f>E4-G4</f>
        <v>168.767019</v>
      </c>
      <c r="G4" s="48">
        <f>E4*37.57%</f>
        <v>101.56298099999999</v>
      </c>
      <c r="H4" s="48">
        <v>48.61</v>
      </c>
      <c r="I4" s="520">
        <f>F4+G4+H4</f>
        <v>318.94</v>
      </c>
      <c r="J4" s="32">
        <v>0</v>
      </c>
      <c r="K4" s="35">
        <v>11.12</v>
      </c>
      <c r="L4" s="456">
        <f t="shared" ref="L4:L11" si="0">C4+D4+I4+J4+K4</f>
        <v>1383.31</v>
      </c>
      <c r="M4" s="32">
        <v>69.88</v>
      </c>
      <c r="N4" s="443">
        <v>70.430000000000007</v>
      </c>
      <c r="O4" s="431">
        <v>604.09</v>
      </c>
      <c r="P4" s="456">
        <f>SUM(M4:O4)</f>
        <v>744.40000000000009</v>
      </c>
      <c r="Q4" s="561">
        <f>L4+P4</f>
        <v>2127.71</v>
      </c>
      <c r="R4" s="26">
        <v>7000</v>
      </c>
      <c r="S4" s="17">
        <v>455241</v>
      </c>
      <c r="T4" s="434">
        <v>1</v>
      </c>
    </row>
    <row r="5" spans="1:20" x14ac:dyDescent="0.25">
      <c r="A5" s="17" t="s">
        <v>111</v>
      </c>
      <c r="B5" s="17"/>
      <c r="C5" s="35">
        <v>908.95</v>
      </c>
      <c r="D5" s="248">
        <v>131.01</v>
      </c>
      <c r="E5" s="248">
        <v>205.56</v>
      </c>
      <c r="F5" s="48">
        <f>E5-G5</f>
        <v>128.331108</v>
      </c>
      <c r="G5" s="48">
        <f>E5*37.57%</f>
        <v>77.228892000000002</v>
      </c>
      <c r="H5" s="585">
        <v>71.36</v>
      </c>
      <c r="I5" s="520">
        <f t="shared" ref="I5:I68" si="1">F5+G5+H5</f>
        <v>276.92</v>
      </c>
      <c r="J5" s="32">
        <v>269.85000000000002</v>
      </c>
      <c r="K5" s="248">
        <v>14.08</v>
      </c>
      <c r="L5" s="456">
        <f t="shared" si="0"/>
        <v>1600.81</v>
      </c>
      <c r="M5" s="248">
        <v>63.33</v>
      </c>
      <c r="N5" s="443">
        <v>70.430000000000007</v>
      </c>
      <c r="O5" s="431">
        <v>604.09</v>
      </c>
      <c r="P5" s="456">
        <f>SUM(M5:O5)</f>
        <v>737.85</v>
      </c>
      <c r="Q5" s="561">
        <f>L5+P5</f>
        <v>2338.66</v>
      </c>
      <c r="R5" s="17">
        <v>0</v>
      </c>
      <c r="S5" s="17"/>
      <c r="T5" s="434"/>
    </row>
    <row r="6" spans="1:20" ht="15.75" thickBot="1" x14ac:dyDescent="0.3">
      <c r="A6" s="17" t="s">
        <v>59</v>
      </c>
      <c r="B6" s="199"/>
      <c r="C6" s="35"/>
      <c r="D6" s="35"/>
      <c r="E6" s="36">
        <v>315.08999999999997</v>
      </c>
      <c r="F6" s="249">
        <f>E6-G6</f>
        <v>196.71068700000001</v>
      </c>
      <c r="G6" s="249">
        <f>E6*37.57%</f>
        <v>118.37931299999998</v>
      </c>
      <c r="H6" s="48">
        <v>98.53</v>
      </c>
      <c r="I6" s="620">
        <f t="shared" si="1"/>
        <v>413.62</v>
      </c>
      <c r="J6" s="32">
        <v>269.85000000000002</v>
      </c>
      <c r="K6" s="35">
        <v>27.92</v>
      </c>
      <c r="L6" s="456">
        <f t="shared" si="0"/>
        <v>711.39</v>
      </c>
      <c r="M6" s="32">
        <v>63.33</v>
      </c>
      <c r="N6" s="443">
        <v>70.430000000000007</v>
      </c>
      <c r="O6" s="431">
        <v>604.09</v>
      </c>
      <c r="P6" s="461">
        <f>SUM(M6:O6)</f>
        <v>737.85</v>
      </c>
      <c r="Q6" s="562">
        <f>L6+P6</f>
        <v>1449.24</v>
      </c>
      <c r="R6" s="17">
        <v>0</v>
      </c>
      <c r="S6" s="199"/>
      <c r="T6" s="246"/>
    </row>
    <row r="7" spans="1:20" ht="15.75" thickBot="1" x14ac:dyDescent="0.3">
      <c r="A7" s="435"/>
      <c r="B7" s="436"/>
      <c r="C7" s="448">
        <f t="shared" ref="C7:G7" si="2">SUM(C4:C6)</f>
        <v>1817.9</v>
      </c>
      <c r="D7" s="448"/>
      <c r="E7" s="451"/>
      <c r="F7" s="268">
        <f t="shared" si="2"/>
        <v>493.80881399999998</v>
      </c>
      <c r="G7" s="600">
        <f t="shared" si="2"/>
        <v>297.17118599999998</v>
      </c>
      <c r="H7" s="623"/>
      <c r="I7" s="622">
        <f t="shared" si="1"/>
        <v>790.98</v>
      </c>
      <c r="J7" s="624"/>
      <c r="K7" s="448"/>
      <c r="L7" s="458">
        <f t="shared" si="0"/>
        <v>2608.88</v>
      </c>
      <c r="M7" s="448"/>
      <c r="N7" s="448">
        <f>SUM(N4:N6)</f>
        <v>211.29000000000002</v>
      </c>
      <c r="O7" s="451">
        <f>SUM(O4:O6)</f>
        <v>1812.27</v>
      </c>
      <c r="P7" s="460">
        <f>SUM(P4:P6)</f>
        <v>2220.1</v>
      </c>
      <c r="Q7" s="563">
        <f>SUM(Q4:Q6)</f>
        <v>5915.61</v>
      </c>
      <c r="R7" s="603"/>
      <c r="S7" s="529"/>
      <c r="T7" s="518"/>
    </row>
    <row r="8" spans="1:20" x14ac:dyDescent="0.25">
      <c r="A8" s="17" t="s">
        <v>48</v>
      </c>
      <c r="B8" s="20">
        <v>2</v>
      </c>
      <c r="C8" s="433">
        <v>903.14</v>
      </c>
      <c r="D8" s="242">
        <v>628.15</v>
      </c>
      <c r="E8" s="242">
        <v>736.71</v>
      </c>
      <c r="F8" s="251">
        <f t="shared" ref="F8:F71" si="3">E8-G8</f>
        <v>459.92805300000003</v>
      </c>
      <c r="G8" s="251">
        <f t="shared" ref="G8:G71" si="4">E8*37.57%</f>
        <v>276.781947</v>
      </c>
      <c r="H8" s="587">
        <v>48.3</v>
      </c>
      <c r="I8" s="621">
        <f t="shared" si="1"/>
        <v>785.01</v>
      </c>
      <c r="J8" s="242">
        <v>0</v>
      </c>
      <c r="K8" s="242">
        <v>11.05</v>
      </c>
      <c r="L8" s="457">
        <f t="shared" si="0"/>
        <v>2327.3500000000004</v>
      </c>
      <c r="M8" s="242">
        <v>139.76</v>
      </c>
      <c r="N8" s="433">
        <f>31.1*2.25</f>
        <v>69.975000000000009</v>
      </c>
      <c r="O8" s="242">
        <v>600.23</v>
      </c>
      <c r="P8" s="457">
        <f>SUM(M8:O8)</f>
        <v>809.96500000000003</v>
      </c>
      <c r="Q8" s="564">
        <f>L8+P8</f>
        <v>3137.3150000000005</v>
      </c>
      <c r="R8" s="17">
        <v>0</v>
      </c>
      <c r="S8" s="20"/>
      <c r="T8" s="432">
        <v>2</v>
      </c>
    </row>
    <row r="9" spans="1:20" x14ac:dyDescent="0.25">
      <c r="A9" s="17" t="s">
        <v>111</v>
      </c>
      <c r="B9" s="17"/>
      <c r="C9" s="433">
        <v>903.14</v>
      </c>
      <c r="D9" s="17">
        <v>875.6</v>
      </c>
      <c r="E9" s="17">
        <v>884.61</v>
      </c>
      <c r="F9" s="48">
        <f t="shared" si="3"/>
        <v>552.262023</v>
      </c>
      <c r="G9" s="48">
        <f t="shared" si="4"/>
        <v>332.34797700000001</v>
      </c>
      <c r="H9" s="155">
        <v>70.91</v>
      </c>
      <c r="I9" s="520">
        <f t="shared" si="1"/>
        <v>955.52</v>
      </c>
      <c r="J9" s="242">
        <v>539.70000000000005</v>
      </c>
      <c r="K9" s="17">
        <v>14.08</v>
      </c>
      <c r="L9" s="456">
        <f t="shared" si="0"/>
        <v>3288.04</v>
      </c>
      <c r="M9" s="17">
        <v>126.66</v>
      </c>
      <c r="N9" s="433">
        <f t="shared" ref="N9:N10" si="5">31.1*2.25</f>
        <v>69.975000000000009</v>
      </c>
      <c r="O9" s="242">
        <v>600.23</v>
      </c>
      <c r="P9" s="456">
        <f t="shared" ref="P9:P39" si="6">SUM(M9:O9)</f>
        <v>796.86500000000001</v>
      </c>
      <c r="Q9" s="558">
        <f>L9+P9</f>
        <v>4084.9049999999997</v>
      </c>
      <c r="R9" s="17">
        <v>15000</v>
      </c>
      <c r="S9" s="17">
        <v>565691</v>
      </c>
      <c r="T9" s="434"/>
    </row>
    <row r="10" spans="1:20" ht="15.75" thickBot="1" x14ac:dyDescent="0.3">
      <c r="A10" s="17" t="s">
        <v>59</v>
      </c>
      <c r="B10" s="199"/>
      <c r="C10" s="433"/>
      <c r="D10" s="20"/>
      <c r="E10" s="20">
        <v>461.18</v>
      </c>
      <c r="F10" s="48">
        <f t="shared" si="3"/>
        <v>287.91467399999999</v>
      </c>
      <c r="G10" s="48">
        <f t="shared" si="4"/>
        <v>173.26532599999999</v>
      </c>
      <c r="H10" s="588">
        <v>97.9</v>
      </c>
      <c r="I10" s="620">
        <f t="shared" si="1"/>
        <v>559.07999999999993</v>
      </c>
      <c r="J10" s="20">
        <v>539.70000000000005</v>
      </c>
      <c r="K10" s="20">
        <v>27.92</v>
      </c>
      <c r="L10" s="457">
        <f t="shared" si="0"/>
        <v>1126.7</v>
      </c>
      <c r="M10" s="20">
        <v>126.66</v>
      </c>
      <c r="N10" s="464">
        <f t="shared" si="5"/>
        <v>69.975000000000009</v>
      </c>
      <c r="O10" s="242">
        <v>600.23</v>
      </c>
      <c r="P10" s="461">
        <f t="shared" si="6"/>
        <v>796.86500000000001</v>
      </c>
      <c r="Q10" s="558">
        <f>L10+P10</f>
        <v>1923.5650000000001</v>
      </c>
      <c r="R10" s="17">
        <v>0</v>
      </c>
      <c r="S10" s="199"/>
      <c r="T10" s="246"/>
    </row>
    <row r="11" spans="1:20" ht="15.75" thickBot="1" x14ac:dyDescent="0.3">
      <c r="A11" s="243"/>
      <c r="B11" s="241"/>
      <c r="C11" s="253">
        <f>SUM(C8:C10)</f>
        <v>1806.28</v>
      </c>
      <c r="D11" s="241"/>
      <c r="E11" s="241"/>
      <c r="F11" s="252">
        <f t="shared" si="3"/>
        <v>0</v>
      </c>
      <c r="G11" s="252">
        <f t="shared" si="4"/>
        <v>0</v>
      </c>
      <c r="H11" s="625"/>
      <c r="I11" s="622">
        <f t="shared" si="1"/>
        <v>0</v>
      </c>
      <c r="J11" s="245"/>
      <c r="K11" s="241"/>
      <c r="L11" s="458">
        <f t="shared" si="0"/>
        <v>1806.28</v>
      </c>
      <c r="M11" s="241"/>
      <c r="N11" s="255">
        <f>SUM(N8:N10)</f>
        <v>209.92500000000001</v>
      </c>
      <c r="O11" s="267">
        <f>SUM(O8:O10)</f>
        <v>1800.69</v>
      </c>
      <c r="P11" s="460">
        <f t="shared" si="6"/>
        <v>2010.615</v>
      </c>
      <c r="Q11" s="563">
        <f>SUM(Q8:Q10)</f>
        <v>9145.7849999999999</v>
      </c>
      <c r="R11" s="603"/>
      <c r="S11" s="260"/>
      <c r="T11" s="245"/>
    </row>
    <row r="12" spans="1:20" x14ac:dyDescent="0.25">
      <c r="A12" s="17" t="s">
        <v>48</v>
      </c>
      <c r="B12" s="20">
        <v>3</v>
      </c>
      <c r="C12" s="433">
        <v>1007.69</v>
      </c>
      <c r="D12" s="242">
        <v>135.46</v>
      </c>
      <c r="E12" s="242">
        <v>197.08</v>
      </c>
      <c r="F12" s="48">
        <f t="shared" si="3"/>
        <v>123.03704400000001</v>
      </c>
      <c r="G12" s="48">
        <f t="shared" si="4"/>
        <v>74.042956000000004</v>
      </c>
      <c r="H12" s="587">
        <v>53.89</v>
      </c>
      <c r="I12" s="621">
        <f t="shared" si="1"/>
        <v>250.97000000000003</v>
      </c>
      <c r="J12" s="242">
        <v>0</v>
      </c>
      <c r="K12" s="242">
        <v>8.6199999999999992</v>
      </c>
      <c r="L12" s="457">
        <f t="shared" ref="L12:L18" si="7">K12+J12+I12+D12+C12</f>
        <v>1402.7400000000002</v>
      </c>
      <c r="M12" s="242">
        <v>69.88</v>
      </c>
      <c r="N12" s="433">
        <f>34.7*2.25</f>
        <v>78.075000000000003</v>
      </c>
      <c r="O12" s="242">
        <v>669.71</v>
      </c>
      <c r="P12" s="457">
        <f t="shared" si="6"/>
        <v>817.66499999999996</v>
      </c>
      <c r="Q12" s="561">
        <f>L12+P12</f>
        <v>2220.4050000000002</v>
      </c>
      <c r="R12" s="17">
        <v>4000</v>
      </c>
      <c r="S12" s="20">
        <v>145569</v>
      </c>
      <c r="T12" s="432">
        <v>3</v>
      </c>
    </row>
    <row r="13" spans="1:20" x14ac:dyDescent="0.25">
      <c r="A13" s="17" t="s">
        <v>111</v>
      </c>
      <c r="B13" s="17"/>
      <c r="C13" s="433">
        <v>1007.69</v>
      </c>
      <c r="D13" s="17">
        <v>122.53</v>
      </c>
      <c r="E13" s="17">
        <v>206.92</v>
      </c>
      <c r="F13" s="48">
        <f t="shared" si="3"/>
        <v>129.18015600000001</v>
      </c>
      <c r="G13" s="48">
        <f t="shared" si="4"/>
        <v>77.739843999999991</v>
      </c>
      <c r="H13" s="155">
        <v>79.12</v>
      </c>
      <c r="I13" s="520">
        <f t="shared" si="1"/>
        <v>286.04000000000002</v>
      </c>
      <c r="J13" s="242">
        <v>269.85000000000002</v>
      </c>
      <c r="K13" s="17">
        <v>10.93</v>
      </c>
      <c r="L13" s="456">
        <f t="shared" si="7"/>
        <v>1697.04</v>
      </c>
      <c r="M13" s="17">
        <v>63.33</v>
      </c>
      <c r="N13" s="433">
        <f t="shared" ref="N13:N14" si="8">34.7*2.25</f>
        <v>78.075000000000003</v>
      </c>
      <c r="O13" s="242">
        <v>669.71</v>
      </c>
      <c r="P13" s="456">
        <f t="shared" si="6"/>
        <v>811.11500000000001</v>
      </c>
      <c r="Q13" s="562">
        <f>L13+P13</f>
        <v>2508.1549999999997</v>
      </c>
      <c r="R13" s="17">
        <v>2220.4</v>
      </c>
      <c r="S13" s="17">
        <v>280115</v>
      </c>
      <c r="T13" s="434"/>
    </row>
    <row r="14" spans="1:20" ht="15.75" thickBot="1" x14ac:dyDescent="0.3">
      <c r="A14" s="17" t="s">
        <v>59</v>
      </c>
      <c r="B14" s="199"/>
      <c r="C14" s="433"/>
      <c r="D14" s="20"/>
      <c r="E14" s="20">
        <v>158.34</v>
      </c>
      <c r="F14" s="249">
        <f t="shared" si="3"/>
        <v>98.851662000000005</v>
      </c>
      <c r="G14" s="249">
        <f t="shared" si="4"/>
        <v>59.488337999999999</v>
      </c>
      <c r="H14" s="588">
        <v>109.24</v>
      </c>
      <c r="I14" s="520">
        <f t="shared" si="1"/>
        <v>267.58</v>
      </c>
      <c r="J14" s="20">
        <v>269.85000000000002</v>
      </c>
      <c r="K14" s="20">
        <v>21.66</v>
      </c>
      <c r="L14" s="459">
        <f t="shared" si="7"/>
        <v>559.09</v>
      </c>
      <c r="M14" s="20">
        <v>63.33</v>
      </c>
      <c r="N14" s="433">
        <f t="shared" si="8"/>
        <v>78.075000000000003</v>
      </c>
      <c r="O14" s="242">
        <v>669.71</v>
      </c>
      <c r="P14" s="461">
        <f t="shared" si="6"/>
        <v>811.11500000000001</v>
      </c>
      <c r="Q14" s="562">
        <f>L14+P14</f>
        <v>1370.2049999999999</v>
      </c>
      <c r="R14" s="17">
        <v>0</v>
      </c>
      <c r="S14" s="199"/>
      <c r="T14" s="246"/>
    </row>
    <row r="15" spans="1:20" ht="15.75" thickBot="1" x14ac:dyDescent="0.3">
      <c r="A15" s="228"/>
      <c r="B15" s="237"/>
      <c r="C15" s="253">
        <f>SUM(C12:C14)</f>
        <v>2015.38</v>
      </c>
      <c r="D15" s="241"/>
      <c r="E15" s="244"/>
      <c r="F15" s="268">
        <f t="shared" si="3"/>
        <v>0</v>
      </c>
      <c r="G15" s="600">
        <f t="shared" si="4"/>
        <v>0</v>
      </c>
      <c r="H15" s="590"/>
      <c r="I15" s="620">
        <f t="shared" si="1"/>
        <v>0</v>
      </c>
      <c r="J15" s="241"/>
      <c r="K15" s="244"/>
      <c r="L15" s="460">
        <f t="shared" si="7"/>
        <v>2015.38</v>
      </c>
      <c r="M15" s="245"/>
      <c r="N15" s="253">
        <f>SUM(N12:N14)</f>
        <v>234.22500000000002</v>
      </c>
      <c r="O15" s="244">
        <f>SUM(O12:O14)</f>
        <v>2009.13</v>
      </c>
      <c r="P15" s="460">
        <f t="shared" si="6"/>
        <v>2243.355</v>
      </c>
      <c r="Q15" s="563">
        <f>SUM(Q12:Q14)</f>
        <v>6098.7649999999994</v>
      </c>
      <c r="R15" s="603"/>
      <c r="S15" s="260"/>
      <c r="T15" s="245"/>
    </row>
    <row r="16" spans="1:20" ht="15.75" thickBot="1" x14ac:dyDescent="0.3">
      <c r="A16" s="17" t="s">
        <v>48</v>
      </c>
      <c r="B16" s="20">
        <v>4</v>
      </c>
      <c r="C16" s="433">
        <v>1332.94</v>
      </c>
      <c r="D16" s="433">
        <v>126.01</v>
      </c>
      <c r="E16" s="242">
        <v>261.43</v>
      </c>
      <c r="F16" s="251">
        <f t="shared" si="3"/>
        <v>163.21074900000002</v>
      </c>
      <c r="G16" s="251">
        <f t="shared" si="4"/>
        <v>98.219251</v>
      </c>
      <c r="H16" s="626">
        <v>71.28</v>
      </c>
      <c r="I16" s="622">
        <f t="shared" si="1"/>
        <v>332.71000000000004</v>
      </c>
      <c r="J16" s="627">
        <v>0</v>
      </c>
      <c r="K16" s="242">
        <v>16.3</v>
      </c>
      <c r="L16" s="457">
        <f t="shared" si="7"/>
        <v>1807.96</v>
      </c>
      <c r="M16" s="242">
        <v>69.88</v>
      </c>
      <c r="N16" s="444">
        <v>103.28</v>
      </c>
      <c r="O16" s="242">
        <v>885.87</v>
      </c>
      <c r="P16" s="457">
        <f t="shared" si="6"/>
        <v>1059.03</v>
      </c>
      <c r="Q16" s="561">
        <f t="shared" ref="Q16:Q26" si="9">L16+P16</f>
        <v>2866.99</v>
      </c>
      <c r="R16" s="17">
        <v>0</v>
      </c>
      <c r="S16" s="20"/>
      <c r="T16" s="432">
        <v>4</v>
      </c>
    </row>
    <row r="17" spans="1:20" x14ac:dyDescent="0.25">
      <c r="A17" s="17" t="s">
        <v>111</v>
      </c>
      <c r="B17" s="17"/>
      <c r="C17" s="433">
        <v>1332.94</v>
      </c>
      <c r="D17" s="17">
        <v>125.71</v>
      </c>
      <c r="E17" s="17">
        <v>188.96</v>
      </c>
      <c r="F17" s="48">
        <f t="shared" si="3"/>
        <v>117.96772800000001</v>
      </c>
      <c r="G17" s="48">
        <f t="shared" si="4"/>
        <v>70.992272</v>
      </c>
      <c r="H17" s="155">
        <v>104.65</v>
      </c>
      <c r="I17" s="621">
        <f t="shared" si="1"/>
        <v>293.61</v>
      </c>
      <c r="J17" s="242">
        <v>269.85000000000002</v>
      </c>
      <c r="K17" s="17">
        <v>20.66</v>
      </c>
      <c r="L17" s="456">
        <f t="shared" si="7"/>
        <v>2042.7700000000002</v>
      </c>
      <c r="M17" s="17">
        <v>63.33</v>
      </c>
      <c r="N17" s="433">
        <f>45.9*2.25</f>
        <v>103.27499999999999</v>
      </c>
      <c r="O17" s="242">
        <v>885.87</v>
      </c>
      <c r="P17" s="456">
        <f t="shared" si="6"/>
        <v>1052.4749999999999</v>
      </c>
      <c r="Q17" s="562">
        <f t="shared" si="9"/>
        <v>3095.2449999999999</v>
      </c>
      <c r="R17" s="17">
        <v>0</v>
      </c>
      <c r="S17" s="17"/>
      <c r="T17" s="434"/>
    </row>
    <row r="18" spans="1:20" ht="15.75" thickBot="1" x14ac:dyDescent="0.3">
      <c r="A18" s="17" t="s">
        <v>59</v>
      </c>
      <c r="B18" s="199"/>
      <c r="C18" s="433"/>
      <c r="D18" s="20"/>
      <c r="E18" s="20">
        <v>349.73</v>
      </c>
      <c r="F18" s="249">
        <f t="shared" si="3"/>
        <v>218.33643900000001</v>
      </c>
      <c r="G18" s="249">
        <f t="shared" si="4"/>
        <v>131.39356100000001</v>
      </c>
      <c r="H18" s="588">
        <v>144.49</v>
      </c>
      <c r="I18" s="620">
        <f t="shared" si="1"/>
        <v>494.22</v>
      </c>
      <c r="J18" s="20">
        <v>539.70000000000005</v>
      </c>
      <c r="K18" s="20">
        <v>40.950000000000003</v>
      </c>
      <c r="L18" s="456">
        <f t="shared" si="7"/>
        <v>1074.8700000000001</v>
      </c>
      <c r="M18" s="20">
        <v>126.66</v>
      </c>
      <c r="N18" s="464">
        <v>103.28</v>
      </c>
      <c r="O18" s="242">
        <v>885.87</v>
      </c>
      <c r="P18" s="461">
        <f t="shared" si="6"/>
        <v>1115.81</v>
      </c>
      <c r="Q18" s="562">
        <f>L18+P18</f>
        <v>2190.6800000000003</v>
      </c>
      <c r="R18" s="17">
        <v>5617.49</v>
      </c>
      <c r="S18" s="199">
        <v>147081.595863</v>
      </c>
      <c r="T18" s="246"/>
    </row>
    <row r="19" spans="1:20" ht="15.75" thickBot="1" x14ac:dyDescent="0.3">
      <c r="A19" s="243"/>
      <c r="B19" s="241"/>
      <c r="C19" s="253">
        <f>SUM(C16:C18)</f>
        <v>2665.88</v>
      </c>
      <c r="D19" s="253"/>
      <c r="E19" s="244"/>
      <c r="F19" s="268">
        <f t="shared" si="3"/>
        <v>0</v>
      </c>
      <c r="G19" s="600">
        <f t="shared" si="4"/>
        <v>0</v>
      </c>
      <c r="H19" s="593"/>
      <c r="I19" s="622">
        <f t="shared" si="1"/>
        <v>0</v>
      </c>
      <c r="J19" s="245"/>
      <c r="K19" s="241"/>
      <c r="L19" s="458">
        <f t="shared" ref="L19:L34" si="10">K19+J19+I19+D19+C19</f>
        <v>2665.88</v>
      </c>
      <c r="M19" s="244"/>
      <c r="N19" s="255">
        <f>SUM(N16:N18)</f>
        <v>309.83500000000004</v>
      </c>
      <c r="O19" s="437">
        <f>SUM(O16:O18)</f>
        <v>2657.61</v>
      </c>
      <c r="P19" s="460">
        <f t="shared" si="6"/>
        <v>2967.4450000000002</v>
      </c>
      <c r="Q19" s="563">
        <f t="shared" si="9"/>
        <v>5633.3250000000007</v>
      </c>
      <c r="R19" s="603"/>
      <c r="S19" s="260"/>
      <c r="T19" s="245"/>
    </row>
    <row r="20" spans="1:20" x14ac:dyDescent="0.25">
      <c r="A20" s="17" t="s">
        <v>48</v>
      </c>
      <c r="B20" s="20">
        <v>5</v>
      </c>
      <c r="C20" s="433">
        <v>900.24</v>
      </c>
      <c r="D20" s="242">
        <v>17.440000000000001</v>
      </c>
      <c r="E20" s="242">
        <v>14.84</v>
      </c>
      <c r="F20" s="251">
        <f t="shared" si="3"/>
        <v>9.2646119999999996</v>
      </c>
      <c r="G20" s="251">
        <f t="shared" si="4"/>
        <v>5.5753879999999993</v>
      </c>
      <c r="H20" s="587">
        <v>48.14</v>
      </c>
      <c r="I20" s="621">
        <f t="shared" si="1"/>
        <v>62.980000000000004</v>
      </c>
      <c r="J20" s="242">
        <v>0</v>
      </c>
      <c r="K20" s="242">
        <v>7.73</v>
      </c>
      <c r="L20" s="457">
        <f t="shared" si="10"/>
        <v>988.39</v>
      </c>
      <c r="M20" s="242">
        <v>69.88</v>
      </c>
      <c r="N20" s="433">
        <v>69.75</v>
      </c>
      <c r="O20" s="242">
        <v>598.29999999999995</v>
      </c>
      <c r="P20" s="457">
        <f t="shared" si="6"/>
        <v>737.93</v>
      </c>
      <c r="Q20" s="561">
        <f t="shared" si="9"/>
        <v>1726.32</v>
      </c>
      <c r="R20" s="17">
        <v>4267</v>
      </c>
      <c r="S20" s="20">
        <v>587042</v>
      </c>
      <c r="T20" s="432">
        <v>5</v>
      </c>
    </row>
    <row r="21" spans="1:20" x14ac:dyDescent="0.25">
      <c r="A21" s="17" t="s">
        <v>111</v>
      </c>
      <c r="B21" s="17"/>
      <c r="C21" s="433">
        <v>900.24</v>
      </c>
      <c r="D21" s="17">
        <v>42.29</v>
      </c>
      <c r="E21" s="17">
        <v>66.73</v>
      </c>
      <c r="F21" s="48">
        <f t="shared" si="3"/>
        <v>41.659539000000002</v>
      </c>
      <c r="G21" s="48">
        <f t="shared" si="4"/>
        <v>25.070461000000002</v>
      </c>
      <c r="H21" s="155">
        <v>70.680000000000007</v>
      </c>
      <c r="I21" s="520">
        <f t="shared" si="1"/>
        <v>137.41000000000003</v>
      </c>
      <c r="J21" s="17">
        <v>0.91</v>
      </c>
      <c r="K21" s="17">
        <v>9.8000000000000007</v>
      </c>
      <c r="L21" s="456">
        <f t="shared" si="10"/>
        <v>1090.6500000000001</v>
      </c>
      <c r="M21" s="17">
        <v>63.33</v>
      </c>
      <c r="N21" s="433">
        <v>69.75</v>
      </c>
      <c r="O21" s="242">
        <v>598.29999999999995</v>
      </c>
      <c r="P21" s="456">
        <f t="shared" si="6"/>
        <v>731.37999999999988</v>
      </c>
      <c r="Q21" s="562">
        <f t="shared" si="9"/>
        <v>1822.03</v>
      </c>
      <c r="R21" s="17">
        <v>3857</v>
      </c>
      <c r="S21" s="17">
        <v>787298</v>
      </c>
      <c r="T21" s="434"/>
    </row>
    <row r="22" spans="1:20" ht="15.75" thickBot="1" x14ac:dyDescent="0.3">
      <c r="A22" s="17" t="s">
        <v>59</v>
      </c>
      <c r="B22" s="199"/>
      <c r="C22" s="433"/>
      <c r="D22" s="20"/>
      <c r="E22" s="20">
        <v>0</v>
      </c>
      <c r="F22" s="249">
        <f t="shared" si="3"/>
        <v>0</v>
      </c>
      <c r="G22" s="249">
        <f t="shared" si="4"/>
        <v>0</v>
      </c>
      <c r="H22" s="588">
        <v>97.59</v>
      </c>
      <c r="I22" s="620">
        <f t="shared" si="1"/>
        <v>97.59</v>
      </c>
      <c r="J22" s="20">
        <v>0</v>
      </c>
      <c r="K22" s="20">
        <v>19.41</v>
      </c>
      <c r="L22" s="456">
        <f t="shared" si="10"/>
        <v>117</v>
      </c>
      <c r="M22" s="20">
        <v>63.33</v>
      </c>
      <c r="N22" s="464">
        <v>69.75</v>
      </c>
      <c r="O22" s="242">
        <v>598.29999999999995</v>
      </c>
      <c r="P22" s="461">
        <f t="shared" si="6"/>
        <v>731.37999999999988</v>
      </c>
      <c r="Q22" s="562">
        <f t="shared" si="9"/>
        <v>848.37999999999988</v>
      </c>
      <c r="R22" s="17">
        <v>0</v>
      </c>
      <c r="S22" s="199"/>
      <c r="T22" s="246"/>
    </row>
    <row r="23" spans="1:20" ht="15.75" thickBot="1" x14ac:dyDescent="0.3">
      <c r="A23" s="243"/>
      <c r="B23" s="241"/>
      <c r="C23" s="253">
        <f>SUM(C20:C22)</f>
        <v>1800.48</v>
      </c>
      <c r="D23" s="241"/>
      <c r="E23" s="244"/>
      <c r="F23" s="268">
        <f t="shared" si="3"/>
        <v>0</v>
      </c>
      <c r="G23" s="600">
        <f t="shared" si="4"/>
        <v>0</v>
      </c>
      <c r="H23" s="593"/>
      <c r="I23" s="622">
        <f t="shared" si="1"/>
        <v>0</v>
      </c>
      <c r="J23" s="245"/>
      <c r="K23" s="241"/>
      <c r="L23" s="458">
        <f t="shared" si="10"/>
        <v>1800.48</v>
      </c>
      <c r="M23" s="244"/>
      <c r="N23" s="255">
        <f>SUM(N20:N22)</f>
        <v>209.25</v>
      </c>
      <c r="O23" s="267">
        <f>SUM(O20:O22)</f>
        <v>1794.8999999999999</v>
      </c>
      <c r="P23" s="460">
        <f t="shared" si="6"/>
        <v>2004.1499999999999</v>
      </c>
      <c r="Q23" s="563">
        <f t="shared" si="9"/>
        <v>3804.63</v>
      </c>
      <c r="R23" s="603"/>
      <c r="S23" s="260"/>
      <c r="T23" s="245"/>
    </row>
    <row r="24" spans="1:20" x14ac:dyDescent="0.25">
      <c r="A24" s="17" t="s">
        <v>48</v>
      </c>
      <c r="B24" s="20">
        <v>6</v>
      </c>
      <c r="C24" s="433">
        <v>906.05</v>
      </c>
      <c r="D24" s="242">
        <v>130.94999999999999</v>
      </c>
      <c r="E24" s="242">
        <v>170.6</v>
      </c>
      <c r="F24" s="251">
        <f t="shared" si="3"/>
        <v>106.50557999999999</v>
      </c>
      <c r="G24" s="251">
        <f t="shared" si="4"/>
        <v>64.09442</v>
      </c>
      <c r="H24" s="587">
        <v>48.45</v>
      </c>
      <c r="I24" s="621">
        <f t="shared" si="1"/>
        <v>219.05</v>
      </c>
      <c r="J24" s="242">
        <v>0</v>
      </c>
      <c r="K24" s="242">
        <v>13.55</v>
      </c>
      <c r="L24" s="457">
        <f t="shared" si="10"/>
        <v>1269.5999999999999</v>
      </c>
      <c r="M24" s="242">
        <v>139.76</v>
      </c>
      <c r="N24" s="433">
        <v>70.2</v>
      </c>
      <c r="O24" s="242">
        <v>602.16</v>
      </c>
      <c r="P24" s="457">
        <f t="shared" si="6"/>
        <v>812.11999999999989</v>
      </c>
      <c r="Q24" s="561">
        <f t="shared" si="9"/>
        <v>2081.7199999999998</v>
      </c>
      <c r="R24" s="17">
        <v>2000</v>
      </c>
      <c r="S24" s="20">
        <v>208272</v>
      </c>
      <c r="T24" s="432">
        <v>6</v>
      </c>
    </row>
    <row r="25" spans="1:20" x14ac:dyDescent="0.25">
      <c r="A25" s="17" t="s">
        <v>111</v>
      </c>
      <c r="B25" s="17"/>
      <c r="C25" s="433">
        <v>906.05</v>
      </c>
      <c r="D25" s="17">
        <v>63.28</v>
      </c>
      <c r="E25" s="17">
        <v>117.52</v>
      </c>
      <c r="F25" s="48">
        <f t="shared" si="3"/>
        <v>73.367736000000008</v>
      </c>
      <c r="G25" s="48">
        <f t="shared" si="4"/>
        <v>44.152263999999995</v>
      </c>
      <c r="H25" s="155">
        <v>71.14</v>
      </c>
      <c r="I25" s="520">
        <f t="shared" si="1"/>
        <v>188.66000000000003</v>
      </c>
      <c r="J25" s="242">
        <v>539.70000000000005</v>
      </c>
      <c r="K25" s="17">
        <v>14.05</v>
      </c>
      <c r="L25" s="456">
        <f t="shared" si="10"/>
        <v>1711.74</v>
      </c>
      <c r="M25" s="17">
        <v>126.66</v>
      </c>
      <c r="N25" s="433">
        <v>70.2</v>
      </c>
      <c r="O25" s="242">
        <v>602.16</v>
      </c>
      <c r="P25" s="456">
        <f t="shared" si="6"/>
        <v>799.02</v>
      </c>
      <c r="Q25" s="562">
        <f t="shared" si="9"/>
        <v>2510.7600000000002</v>
      </c>
      <c r="R25" s="17">
        <v>2200</v>
      </c>
      <c r="S25" s="17">
        <v>204307</v>
      </c>
      <c r="T25" s="434"/>
    </row>
    <row r="26" spans="1:20" ht="15.75" thickBot="1" x14ac:dyDescent="0.3">
      <c r="A26" s="17" t="s">
        <v>59</v>
      </c>
      <c r="B26" s="199"/>
      <c r="C26" s="433"/>
      <c r="D26" s="20"/>
      <c r="E26" s="20">
        <v>116.41</v>
      </c>
      <c r="F26" s="249">
        <f t="shared" si="3"/>
        <v>72.674762999999999</v>
      </c>
      <c r="G26" s="249">
        <f t="shared" si="4"/>
        <v>43.735236999999998</v>
      </c>
      <c r="H26" s="588">
        <v>98.22</v>
      </c>
      <c r="I26" s="620">
        <f t="shared" si="1"/>
        <v>214.63</v>
      </c>
      <c r="J26" s="20">
        <v>539.70000000000005</v>
      </c>
      <c r="K26" s="20">
        <v>27.83</v>
      </c>
      <c r="L26" s="457">
        <f t="shared" si="10"/>
        <v>782.16000000000008</v>
      </c>
      <c r="M26" s="20">
        <v>126.66</v>
      </c>
      <c r="N26" s="433">
        <v>70.2</v>
      </c>
      <c r="O26" s="242">
        <v>602.16</v>
      </c>
      <c r="P26" s="461">
        <f t="shared" si="6"/>
        <v>799.02</v>
      </c>
      <c r="Q26" s="562">
        <f t="shared" si="9"/>
        <v>1581.18</v>
      </c>
      <c r="R26" s="17">
        <v>2400</v>
      </c>
      <c r="S26" s="199">
        <v>612427</v>
      </c>
      <c r="T26" s="246"/>
    </row>
    <row r="27" spans="1:20" ht="15.75" thickBot="1" x14ac:dyDescent="0.3">
      <c r="A27" s="243"/>
      <c r="B27" s="241"/>
      <c r="C27" s="253">
        <f>SUM(C24:C26)</f>
        <v>1812.1</v>
      </c>
      <c r="D27" s="241"/>
      <c r="E27" s="244"/>
      <c r="F27" s="268">
        <f t="shared" si="3"/>
        <v>0</v>
      </c>
      <c r="G27" s="600">
        <f t="shared" si="4"/>
        <v>0</v>
      </c>
      <c r="H27" s="593"/>
      <c r="I27" s="622">
        <f t="shared" si="1"/>
        <v>0</v>
      </c>
      <c r="J27" s="245"/>
      <c r="K27" s="241"/>
      <c r="L27" s="458">
        <f t="shared" si="10"/>
        <v>1812.1</v>
      </c>
      <c r="M27" s="241"/>
      <c r="N27" s="253">
        <f>SUM(N24:N26)</f>
        <v>210.60000000000002</v>
      </c>
      <c r="O27" s="244">
        <f>SUM(O24:O26)</f>
        <v>1806.48</v>
      </c>
      <c r="P27" s="460">
        <f t="shared" si="6"/>
        <v>2017.08</v>
      </c>
      <c r="Q27" s="563">
        <f>SUM(Q24:Q26)</f>
        <v>6173.66</v>
      </c>
      <c r="R27" s="603"/>
      <c r="S27" s="260"/>
      <c r="T27" s="245"/>
    </row>
    <row r="28" spans="1:20" x14ac:dyDescent="0.25">
      <c r="A28" s="17" t="s">
        <v>48</v>
      </c>
      <c r="B28" s="20">
        <v>7</v>
      </c>
      <c r="C28" s="433">
        <v>1004.78</v>
      </c>
      <c r="D28" s="242">
        <v>190.92</v>
      </c>
      <c r="E28" s="242">
        <v>334.31</v>
      </c>
      <c r="F28" s="251">
        <f t="shared" si="3"/>
        <v>208.70973300000003</v>
      </c>
      <c r="G28" s="251">
        <f t="shared" si="4"/>
        <v>125.60026699999999</v>
      </c>
      <c r="H28" s="587">
        <v>53.73</v>
      </c>
      <c r="I28" s="621">
        <f t="shared" si="1"/>
        <v>388.04</v>
      </c>
      <c r="J28" s="242"/>
      <c r="K28" s="242">
        <v>12.29</v>
      </c>
      <c r="L28" s="457">
        <f t="shared" si="10"/>
        <v>1596.03</v>
      </c>
      <c r="M28" s="242">
        <v>139.76</v>
      </c>
      <c r="N28" s="433">
        <v>77.849999999999994</v>
      </c>
      <c r="O28" s="242">
        <v>667.78</v>
      </c>
      <c r="P28" s="457">
        <f t="shared" si="6"/>
        <v>885.39</v>
      </c>
      <c r="Q28" s="561">
        <f>L28+P28</f>
        <v>2481.42</v>
      </c>
      <c r="R28" s="17">
        <v>2700</v>
      </c>
      <c r="S28" s="20">
        <v>23576</v>
      </c>
      <c r="T28" s="432">
        <v>7</v>
      </c>
    </row>
    <row r="29" spans="1:20" x14ac:dyDescent="0.25">
      <c r="A29" s="17" t="s">
        <v>111</v>
      </c>
      <c r="B29" s="17"/>
      <c r="C29" s="433">
        <v>1004.78</v>
      </c>
      <c r="D29" s="17">
        <v>362.28</v>
      </c>
      <c r="E29" s="17">
        <v>568.53</v>
      </c>
      <c r="F29" s="48">
        <f t="shared" si="3"/>
        <v>354.93327899999997</v>
      </c>
      <c r="G29" s="48">
        <f t="shared" si="4"/>
        <v>213.59672099999997</v>
      </c>
      <c r="H29" s="155">
        <v>78.89</v>
      </c>
      <c r="I29" s="520">
        <f t="shared" si="1"/>
        <v>647.41999999999996</v>
      </c>
      <c r="J29" s="242">
        <v>269.85000000000002</v>
      </c>
      <c r="K29" s="17">
        <v>15.58</v>
      </c>
      <c r="L29" s="456">
        <f t="shared" si="10"/>
        <v>2299.91</v>
      </c>
      <c r="M29" s="17">
        <v>126.66</v>
      </c>
      <c r="N29" s="433">
        <v>77.849999999999994</v>
      </c>
      <c r="O29" s="242">
        <v>667.78</v>
      </c>
      <c r="P29" s="456">
        <f t="shared" si="6"/>
        <v>872.29</v>
      </c>
      <c r="Q29" s="562">
        <f>L29+P29</f>
        <v>3172.2</v>
      </c>
      <c r="R29" s="17">
        <v>2600</v>
      </c>
      <c r="S29" s="17">
        <v>205406</v>
      </c>
      <c r="T29" s="434"/>
    </row>
    <row r="30" spans="1:20" ht="15.75" thickBot="1" x14ac:dyDescent="0.3">
      <c r="A30" s="17" t="s">
        <v>59</v>
      </c>
      <c r="B30" s="199"/>
      <c r="C30" s="433"/>
      <c r="D30" s="20"/>
      <c r="E30" s="20">
        <v>458.23</v>
      </c>
      <c r="F30" s="249">
        <f t="shared" si="3"/>
        <v>286.07298900000001</v>
      </c>
      <c r="G30" s="249">
        <f t="shared" si="4"/>
        <v>172.15701099999998</v>
      </c>
      <c r="H30" s="588">
        <v>108.92</v>
      </c>
      <c r="I30" s="620">
        <f t="shared" si="1"/>
        <v>567.15</v>
      </c>
      <c r="J30" s="20">
        <v>269.85000000000002</v>
      </c>
      <c r="K30" s="20">
        <v>30.87</v>
      </c>
      <c r="L30" s="456">
        <f t="shared" si="10"/>
        <v>867.87</v>
      </c>
      <c r="M30" s="20">
        <v>63.33</v>
      </c>
      <c r="N30" s="433">
        <v>77.849999999999994</v>
      </c>
      <c r="O30" s="242">
        <v>667.78</v>
      </c>
      <c r="P30" s="461">
        <f t="shared" si="6"/>
        <v>808.96</v>
      </c>
      <c r="Q30" s="562">
        <f>L30+P30</f>
        <v>1676.83</v>
      </c>
      <c r="R30" s="17">
        <v>3150</v>
      </c>
      <c r="S30" s="199">
        <v>102559</v>
      </c>
      <c r="T30" s="246"/>
    </row>
    <row r="31" spans="1:20" ht="15.75" thickBot="1" x14ac:dyDescent="0.3">
      <c r="A31" s="243"/>
      <c r="B31" s="241"/>
      <c r="C31" s="253">
        <f>SUM(C28:C30)</f>
        <v>2009.56</v>
      </c>
      <c r="D31" s="241"/>
      <c r="E31" s="244"/>
      <c r="F31" s="268">
        <f t="shared" si="3"/>
        <v>0</v>
      </c>
      <c r="G31" s="600">
        <f t="shared" si="4"/>
        <v>0</v>
      </c>
      <c r="H31" s="593"/>
      <c r="I31" s="622">
        <f t="shared" si="1"/>
        <v>0</v>
      </c>
      <c r="J31" s="245"/>
      <c r="K31" s="241"/>
      <c r="L31" s="458">
        <f t="shared" si="10"/>
        <v>2009.56</v>
      </c>
      <c r="M31" s="241"/>
      <c r="N31" s="253">
        <f>SUM(N28:N30)</f>
        <v>233.54999999999998</v>
      </c>
      <c r="O31" s="244">
        <f>SUM(O28:O30)</f>
        <v>2003.34</v>
      </c>
      <c r="P31" s="460">
        <f t="shared" si="6"/>
        <v>2236.89</v>
      </c>
      <c r="Q31" s="563">
        <f>SUM(Q28:Q30)</f>
        <v>7330.45</v>
      </c>
      <c r="R31" s="603"/>
      <c r="S31" s="260"/>
      <c r="T31" s="245"/>
    </row>
    <row r="32" spans="1:20" x14ac:dyDescent="0.25">
      <c r="A32" s="17" t="s">
        <v>48</v>
      </c>
      <c r="B32" s="20">
        <v>8</v>
      </c>
      <c r="C32" s="433">
        <v>1332.94</v>
      </c>
      <c r="D32" s="242">
        <v>0</v>
      </c>
      <c r="E32" s="242">
        <v>0</v>
      </c>
      <c r="F32" s="251">
        <f t="shared" si="3"/>
        <v>0</v>
      </c>
      <c r="G32" s="251">
        <f t="shared" si="4"/>
        <v>0</v>
      </c>
      <c r="H32" s="587">
        <v>71.28</v>
      </c>
      <c r="I32" s="621">
        <f t="shared" si="1"/>
        <v>71.28</v>
      </c>
      <c r="J32" s="242">
        <v>0</v>
      </c>
      <c r="K32" s="242">
        <v>16.3</v>
      </c>
      <c r="L32" s="457">
        <f t="shared" si="10"/>
        <v>1420.52</v>
      </c>
      <c r="M32" s="242">
        <v>0</v>
      </c>
      <c r="N32" s="433">
        <v>103.28</v>
      </c>
      <c r="O32" s="242">
        <v>885.87</v>
      </c>
      <c r="P32" s="457">
        <f t="shared" si="6"/>
        <v>989.15</v>
      </c>
      <c r="Q32" s="561">
        <f>L32+P32</f>
        <v>2409.67</v>
      </c>
      <c r="R32" s="17">
        <v>2398.9699999999998</v>
      </c>
      <c r="S32" s="20">
        <v>28629</v>
      </c>
      <c r="T32" s="432">
        <v>8</v>
      </c>
    </row>
    <row r="33" spans="1:20" x14ac:dyDescent="0.25">
      <c r="A33" s="17" t="s">
        <v>111</v>
      </c>
      <c r="B33" s="17"/>
      <c r="C33" s="433">
        <v>1332.94</v>
      </c>
      <c r="D33" s="17">
        <v>0</v>
      </c>
      <c r="E33" s="17">
        <v>0</v>
      </c>
      <c r="F33" s="48">
        <f t="shared" si="3"/>
        <v>0</v>
      </c>
      <c r="G33" s="48">
        <f t="shared" si="4"/>
        <v>0</v>
      </c>
      <c r="H33" s="155">
        <v>104.65</v>
      </c>
      <c r="I33" s="520">
        <f t="shared" si="1"/>
        <v>104.65</v>
      </c>
      <c r="J33" s="242">
        <v>0</v>
      </c>
      <c r="K33" s="17">
        <v>20.66</v>
      </c>
      <c r="L33" s="456">
        <f t="shared" si="10"/>
        <v>1458.25</v>
      </c>
      <c r="M33" s="17">
        <v>0</v>
      </c>
      <c r="N33" s="433">
        <v>103.28</v>
      </c>
      <c r="O33" s="242">
        <v>885.87</v>
      </c>
      <c r="P33" s="456">
        <f t="shared" si="6"/>
        <v>989.15</v>
      </c>
      <c r="Q33" s="562">
        <f t="shared" ref="Q33:Q42" si="11">L33+P33</f>
        <v>2447.4</v>
      </c>
      <c r="R33" s="17">
        <v>2409.66</v>
      </c>
      <c r="S33" s="17">
        <v>16763</v>
      </c>
      <c r="T33" s="434"/>
    </row>
    <row r="34" spans="1:20" ht="15.75" thickBot="1" x14ac:dyDescent="0.3">
      <c r="A34" s="17" t="s">
        <v>59</v>
      </c>
      <c r="B34" s="199"/>
      <c r="C34" s="433"/>
      <c r="D34" s="20"/>
      <c r="E34" s="20">
        <v>22.59</v>
      </c>
      <c r="F34" s="249">
        <f t="shared" si="3"/>
        <v>14.102937000000001</v>
      </c>
      <c r="G34" s="249">
        <f t="shared" si="4"/>
        <v>8.4870629999999991</v>
      </c>
      <c r="H34" s="588">
        <v>144.49</v>
      </c>
      <c r="I34" s="620">
        <f t="shared" si="1"/>
        <v>167.08</v>
      </c>
      <c r="J34" s="20">
        <v>0</v>
      </c>
      <c r="K34" s="20">
        <v>40.950000000000003</v>
      </c>
      <c r="L34" s="457">
        <f t="shared" si="10"/>
        <v>208.03000000000003</v>
      </c>
      <c r="M34" s="20">
        <v>0</v>
      </c>
      <c r="N34" s="433">
        <v>103.28</v>
      </c>
      <c r="O34" s="242">
        <v>885.87</v>
      </c>
      <c r="P34" s="461">
        <f t="shared" si="6"/>
        <v>989.15</v>
      </c>
      <c r="Q34" s="562">
        <f t="shared" si="11"/>
        <v>1197.18</v>
      </c>
      <c r="R34" s="17">
        <v>2447.39</v>
      </c>
      <c r="S34" s="199">
        <v>446469</v>
      </c>
      <c r="T34" s="246"/>
    </row>
    <row r="35" spans="1:20" ht="15.75" thickBot="1" x14ac:dyDescent="0.3">
      <c r="A35" s="243"/>
      <c r="B35" s="241"/>
      <c r="C35" s="253">
        <f>SUM(C32:C34)</f>
        <v>2665.88</v>
      </c>
      <c r="D35" s="241"/>
      <c r="E35" s="244"/>
      <c r="F35" s="268">
        <f t="shared" si="3"/>
        <v>0</v>
      </c>
      <c r="G35" s="600">
        <f t="shared" si="4"/>
        <v>0</v>
      </c>
      <c r="H35" s="593"/>
      <c r="I35" s="622">
        <f t="shared" si="1"/>
        <v>0</v>
      </c>
      <c r="J35" s="245"/>
      <c r="K35" s="241"/>
      <c r="L35" s="458">
        <f>C35+D35+I35+J35+K35</f>
        <v>2665.88</v>
      </c>
      <c r="M35" s="241"/>
      <c r="N35" s="253">
        <f>SUM(N32:N34)</f>
        <v>309.84000000000003</v>
      </c>
      <c r="O35" s="244">
        <f>SUM(O32:O34)</f>
        <v>2657.61</v>
      </c>
      <c r="P35" s="460">
        <f t="shared" si="6"/>
        <v>2967.4500000000003</v>
      </c>
      <c r="Q35" s="563">
        <f t="shared" si="11"/>
        <v>5633.33</v>
      </c>
      <c r="R35" s="603"/>
      <c r="S35" s="260"/>
      <c r="T35" s="245"/>
    </row>
    <row r="36" spans="1:20" x14ac:dyDescent="0.25">
      <c r="A36" s="17" t="s">
        <v>48</v>
      </c>
      <c r="B36" s="20">
        <v>9</v>
      </c>
      <c r="C36" s="433">
        <v>903.14</v>
      </c>
      <c r="D36" s="242">
        <v>29.17</v>
      </c>
      <c r="E36" s="242">
        <v>28.04</v>
      </c>
      <c r="F36" s="251">
        <f t="shared" si="3"/>
        <v>17.505372000000001</v>
      </c>
      <c r="G36" s="251">
        <f t="shared" si="4"/>
        <v>10.534628</v>
      </c>
      <c r="H36" s="587">
        <v>48.3</v>
      </c>
      <c r="I36" s="621">
        <f t="shared" si="1"/>
        <v>76.34</v>
      </c>
      <c r="J36" s="612">
        <v>0</v>
      </c>
      <c r="K36" s="242">
        <v>7.73</v>
      </c>
      <c r="L36" s="457">
        <f t="shared" ref="L36:L43" si="12">K36+J36+I36+D36+C36</f>
        <v>1016.38</v>
      </c>
      <c r="M36" s="242">
        <v>69.88</v>
      </c>
      <c r="N36" s="433">
        <v>69.98</v>
      </c>
      <c r="O36" s="242">
        <v>600.23</v>
      </c>
      <c r="P36" s="457">
        <f t="shared" si="6"/>
        <v>740.09</v>
      </c>
      <c r="Q36" s="561">
        <f t="shared" si="11"/>
        <v>1756.47</v>
      </c>
      <c r="R36" s="17">
        <v>2000</v>
      </c>
      <c r="S36" s="20">
        <v>26913</v>
      </c>
      <c r="T36" s="432">
        <v>9</v>
      </c>
    </row>
    <row r="37" spans="1:20" x14ac:dyDescent="0.25">
      <c r="A37" s="17" t="s">
        <v>111</v>
      </c>
      <c r="B37" s="17"/>
      <c r="C37" s="433">
        <v>903.14</v>
      </c>
      <c r="D37" s="17">
        <v>59.31</v>
      </c>
      <c r="E37" s="17">
        <v>47.71</v>
      </c>
      <c r="F37" s="48">
        <f t="shared" si="3"/>
        <v>29.785353000000001</v>
      </c>
      <c r="G37" s="48">
        <f t="shared" si="4"/>
        <v>17.924647</v>
      </c>
      <c r="H37" s="155">
        <v>70.91</v>
      </c>
      <c r="I37" s="520">
        <f t="shared" si="1"/>
        <v>118.62</v>
      </c>
      <c r="J37" s="156">
        <v>0</v>
      </c>
      <c r="K37" s="17">
        <v>9.8000000000000007</v>
      </c>
      <c r="L37" s="456">
        <f t="shared" si="12"/>
        <v>1090.8699999999999</v>
      </c>
      <c r="M37" s="17">
        <v>63.33</v>
      </c>
      <c r="N37" s="433">
        <v>69.98</v>
      </c>
      <c r="O37" s="242">
        <v>600.23</v>
      </c>
      <c r="P37" s="456">
        <f t="shared" si="6"/>
        <v>733.54</v>
      </c>
      <c r="Q37" s="562">
        <f t="shared" si="11"/>
        <v>1824.4099999999999</v>
      </c>
      <c r="R37" s="17">
        <v>2000</v>
      </c>
      <c r="S37" s="17">
        <v>485851</v>
      </c>
      <c r="T37" s="434"/>
    </row>
    <row r="38" spans="1:20" ht="15.75" thickBot="1" x14ac:dyDescent="0.3">
      <c r="A38" s="17" t="s">
        <v>59</v>
      </c>
      <c r="B38" s="199"/>
      <c r="C38" s="433"/>
      <c r="D38" s="20"/>
      <c r="E38" s="20">
        <v>36.28</v>
      </c>
      <c r="F38" s="249">
        <f t="shared" si="3"/>
        <v>22.649604000000004</v>
      </c>
      <c r="G38" s="249">
        <f t="shared" si="4"/>
        <v>13.630395999999999</v>
      </c>
      <c r="H38" s="588">
        <v>97.9</v>
      </c>
      <c r="I38" s="620">
        <f t="shared" si="1"/>
        <v>134.18</v>
      </c>
      <c r="J38" s="613">
        <v>0</v>
      </c>
      <c r="K38" s="20">
        <v>19.41</v>
      </c>
      <c r="L38" s="457">
        <f t="shared" si="12"/>
        <v>153.59</v>
      </c>
      <c r="M38" s="20">
        <v>63.33</v>
      </c>
      <c r="N38" s="433">
        <v>69.98</v>
      </c>
      <c r="O38" s="242">
        <v>600.23</v>
      </c>
      <c r="P38" s="461">
        <f t="shared" si="6"/>
        <v>733.54</v>
      </c>
      <c r="Q38" s="562">
        <f t="shared" si="11"/>
        <v>887.13</v>
      </c>
      <c r="R38" s="17">
        <v>2000</v>
      </c>
      <c r="S38" s="17">
        <v>10916</v>
      </c>
      <c r="T38" s="246"/>
    </row>
    <row r="39" spans="1:20" ht="15.75" thickBot="1" x14ac:dyDescent="0.3">
      <c r="A39" s="243"/>
      <c r="B39" s="241"/>
      <c r="C39" s="253">
        <f>SUM(C36:C38)</f>
        <v>1806.28</v>
      </c>
      <c r="D39" s="241"/>
      <c r="E39" s="244"/>
      <c r="F39" s="268">
        <f t="shared" si="3"/>
        <v>0</v>
      </c>
      <c r="G39" s="600">
        <f t="shared" si="4"/>
        <v>0</v>
      </c>
      <c r="H39" s="593"/>
      <c r="I39" s="622">
        <f t="shared" si="1"/>
        <v>0</v>
      </c>
      <c r="J39" s="245"/>
      <c r="K39" s="241"/>
      <c r="L39" s="458">
        <f t="shared" si="12"/>
        <v>1806.28</v>
      </c>
      <c r="M39" s="241"/>
      <c r="N39" s="253">
        <f>SUM(N36:N38)</f>
        <v>209.94</v>
      </c>
      <c r="O39" s="244">
        <f>SUM(O36:O38)</f>
        <v>1800.69</v>
      </c>
      <c r="P39" s="460">
        <f t="shared" si="6"/>
        <v>2010.63</v>
      </c>
      <c r="Q39" s="563">
        <f t="shared" si="11"/>
        <v>3816.91</v>
      </c>
      <c r="R39" s="602"/>
      <c r="S39" s="17"/>
      <c r="T39" s="241"/>
    </row>
    <row r="40" spans="1:20" x14ac:dyDescent="0.25">
      <c r="A40" s="17" t="s">
        <v>48</v>
      </c>
      <c r="B40" s="20">
        <v>10</v>
      </c>
      <c r="C40" s="433">
        <v>906.05</v>
      </c>
      <c r="D40" s="242">
        <v>54.92</v>
      </c>
      <c r="E40" s="242">
        <v>68.33</v>
      </c>
      <c r="F40" s="251">
        <f t="shared" si="3"/>
        <v>42.658419000000002</v>
      </c>
      <c r="G40" s="251">
        <f t="shared" si="4"/>
        <v>25.671580999999996</v>
      </c>
      <c r="H40" s="587">
        <v>48.45</v>
      </c>
      <c r="I40" s="621">
        <f t="shared" si="1"/>
        <v>116.78</v>
      </c>
      <c r="J40" s="242">
        <v>0</v>
      </c>
      <c r="K40" s="242">
        <v>7.75</v>
      </c>
      <c r="L40" s="457">
        <f t="shared" si="12"/>
        <v>1085.5</v>
      </c>
      <c r="M40" s="242">
        <v>139.76</v>
      </c>
      <c r="N40" s="433">
        <v>70.2</v>
      </c>
      <c r="O40" s="242">
        <v>602.16</v>
      </c>
      <c r="P40" s="457">
        <f>SUM(M40:O40)</f>
        <v>812.11999999999989</v>
      </c>
      <c r="Q40" s="561">
        <f t="shared" si="11"/>
        <v>1897.62</v>
      </c>
      <c r="R40" s="17">
        <v>2300</v>
      </c>
      <c r="S40" s="17">
        <v>21105</v>
      </c>
      <c r="T40" s="432">
        <v>10</v>
      </c>
    </row>
    <row r="41" spans="1:20" x14ac:dyDescent="0.25">
      <c r="A41" s="17" t="s">
        <v>111</v>
      </c>
      <c r="B41" s="17"/>
      <c r="C41" s="433">
        <v>906.05</v>
      </c>
      <c r="D41" s="17">
        <v>44.03</v>
      </c>
      <c r="E41" s="17">
        <v>39.06</v>
      </c>
      <c r="F41" s="48">
        <f t="shared" si="3"/>
        <v>24.385158000000004</v>
      </c>
      <c r="G41" s="48">
        <f t="shared" si="4"/>
        <v>14.674842</v>
      </c>
      <c r="H41" s="155">
        <v>71.14</v>
      </c>
      <c r="I41" s="520">
        <f t="shared" si="1"/>
        <v>110.2</v>
      </c>
      <c r="J41" s="242">
        <v>269.85000000000002</v>
      </c>
      <c r="K41" s="17">
        <v>9.83</v>
      </c>
      <c r="L41" s="456">
        <f t="shared" si="12"/>
        <v>1339.96</v>
      </c>
      <c r="M41" s="17">
        <v>63.33</v>
      </c>
      <c r="N41" s="433">
        <v>70.2</v>
      </c>
      <c r="O41" s="242">
        <v>602.16</v>
      </c>
      <c r="P41" s="457">
        <f t="shared" ref="P41:P71" si="13">SUM(M41:O41)</f>
        <v>735.68999999999994</v>
      </c>
      <c r="Q41" s="562">
        <f t="shared" si="11"/>
        <v>2075.65</v>
      </c>
      <c r="R41" s="17">
        <v>2200</v>
      </c>
      <c r="S41" s="199">
        <v>242966</v>
      </c>
      <c r="T41" s="434"/>
    </row>
    <row r="42" spans="1:20" ht="15.75" thickBot="1" x14ac:dyDescent="0.3">
      <c r="A42" s="17" t="s">
        <v>59</v>
      </c>
      <c r="B42" s="199"/>
      <c r="C42" s="433"/>
      <c r="D42" s="20"/>
      <c r="E42" s="20">
        <v>76</v>
      </c>
      <c r="F42" s="249">
        <f t="shared" si="3"/>
        <v>47.446800000000003</v>
      </c>
      <c r="G42" s="249">
        <f t="shared" si="4"/>
        <v>28.553199999999997</v>
      </c>
      <c r="H42" s="592">
        <v>98.22</v>
      </c>
      <c r="I42" s="620">
        <f t="shared" si="1"/>
        <v>174.22</v>
      </c>
      <c r="J42" s="20">
        <v>269.85000000000002</v>
      </c>
      <c r="K42" s="20">
        <v>19.48</v>
      </c>
      <c r="L42" s="457">
        <f t="shared" si="12"/>
        <v>463.55000000000007</v>
      </c>
      <c r="M42" s="20">
        <v>63.33</v>
      </c>
      <c r="N42" s="433">
        <v>70.2</v>
      </c>
      <c r="O42" s="242">
        <v>602.16</v>
      </c>
      <c r="P42" s="457">
        <f t="shared" si="13"/>
        <v>735.68999999999994</v>
      </c>
      <c r="Q42" s="562">
        <f t="shared" si="11"/>
        <v>1199.24</v>
      </c>
      <c r="R42" s="17">
        <v>600</v>
      </c>
      <c r="S42" s="199">
        <v>228023</v>
      </c>
      <c r="T42" s="246"/>
    </row>
    <row r="43" spans="1:20" ht="15.75" thickBot="1" x14ac:dyDescent="0.3">
      <c r="A43" s="243"/>
      <c r="B43" s="241"/>
      <c r="C43" s="253">
        <f>SUM(C40:C42)</f>
        <v>1812.1</v>
      </c>
      <c r="D43" s="241"/>
      <c r="E43" s="244"/>
      <c r="F43" s="268">
        <f t="shared" si="3"/>
        <v>0</v>
      </c>
      <c r="G43" s="250">
        <f t="shared" si="4"/>
        <v>0</v>
      </c>
      <c r="H43" s="594"/>
      <c r="I43" s="622">
        <f t="shared" si="1"/>
        <v>0</v>
      </c>
      <c r="J43" s="245"/>
      <c r="K43" s="241"/>
      <c r="L43" s="458">
        <f t="shared" si="12"/>
        <v>1812.1</v>
      </c>
      <c r="M43" s="241"/>
      <c r="N43" s="253">
        <f>SUM(N40:N42)</f>
        <v>210.60000000000002</v>
      </c>
      <c r="O43" s="244">
        <f>SUM(O40:O42)</f>
        <v>1806.48</v>
      </c>
      <c r="P43" s="460">
        <f t="shared" si="13"/>
        <v>2017.08</v>
      </c>
      <c r="Q43" s="563">
        <f>SUM(Q40:Q42)</f>
        <v>5172.51</v>
      </c>
      <c r="R43" s="603"/>
      <c r="S43" s="260"/>
      <c r="T43" s="245"/>
    </row>
    <row r="44" spans="1:20" x14ac:dyDescent="0.25">
      <c r="A44" s="17" t="s">
        <v>48</v>
      </c>
      <c r="B44" s="242">
        <v>11</v>
      </c>
      <c r="C44" s="433">
        <v>1013.5</v>
      </c>
      <c r="D44" s="242">
        <v>93.35</v>
      </c>
      <c r="E44" s="242">
        <v>148.88</v>
      </c>
      <c r="F44" s="251">
        <f t="shared" si="3"/>
        <v>92.945784000000003</v>
      </c>
      <c r="G44" s="251">
        <f t="shared" si="4"/>
        <v>55.934215999999992</v>
      </c>
      <c r="H44" s="587">
        <v>54.2</v>
      </c>
      <c r="I44" s="621">
        <f t="shared" si="1"/>
        <v>203.07999999999998</v>
      </c>
      <c r="J44" s="242">
        <v>187.43</v>
      </c>
      <c r="K44" s="242">
        <v>8.67</v>
      </c>
      <c r="L44" s="457">
        <f>C44+D44+I44+J44+K44</f>
        <v>1506.03</v>
      </c>
      <c r="M44" s="242">
        <v>69.88</v>
      </c>
      <c r="N44" s="433">
        <v>78.53</v>
      </c>
      <c r="O44" s="242">
        <v>673.57</v>
      </c>
      <c r="P44" s="457">
        <f t="shared" si="13"/>
        <v>821.98</v>
      </c>
      <c r="Q44" s="561">
        <f>L44+P44</f>
        <v>2328.0100000000002</v>
      </c>
      <c r="R44" s="248">
        <v>2164</v>
      </c>
      <c r="S44" s="432">
        <v>42674</v>
      </c>
      <c r="T44" s="432">
        <v>11</v>
      </c>
    </row>
    <row r="45" spans="1:20" x14ac:dyDescent="0.25">
      <c r="A45" s="17" t="s">
        <v>111</v>
      </c>
      <c r="B45" s="17"/>
      <c r="C45" s="433">
        <v>1013.5</v>
      </c>
      <c r="D45" s="17">
        <v>88.12</v>
      </c>
      <c r="E45" s="17">
        <v>142.11000000000001</v>
      </c>
      <c r="F45" s="48">
        <f t="shared" si="3"/>
        <v>88.719273000000015</v>
      </c>
      <c r="G45" s="48">
        <f t="shared" si="4"/>
        <v>53.390727000000005</v>
      </c>
      <c r="H45" s="155">
        <v>79.569999999999993</v>
      </c>
      <c r="I45" s="520">
        <f t="shared" si="1"/>
        <v>221.68</v>
      </c>
      <c r="J45" s="242">
        <v>161.07</v>
      </c>
      <c r="K45" s="17">
        <v>15.71</v>
      </c>
      <c r="L45" s="456">
        <f>C45+D45+I45+J45+K45</f>
        <v>1500.08</v>
      </c>
      <c r="M45" s="17">
        <v>63.33</v>
      </c>
      <c r="N45" s="433">
        <v>78.53</v>
      </c>
      <c r="O45" s="242">
        <v>673.57</v>
      </c>
      <c r="P45" s="456">
        <f t="shared" si="13"/>
        <v>815.43000000000006</v>
      </c>
      <c r="Q45" s="562">
        <f>L45+P45</f>
        <v>2315.5100000000002</v>
      </c>
      <c r="R45" s="17">
        <v>2327.87</v>
      </c>
      <c r="S45" s="17">
        <v>632645</v>
      </c>
      <c r="T45" s="434"/>
    </row>
    <row r="46" spans="1:20" ht="15.75" thickBot="1" x14ac:dyDescent="0.3">
      <c r="A46" s="17" t="s">
        <v>59</v>
      </c>
      <c r="B46" s="199"/>
      <c r="C46" s="433"/>
      <c r="D46" s="199"/>
      <c r="E46" s="199">
        <v>197.98</v>
      </c>
      <c r="F46" s="249">
        <f t="shared" si="3"/>
        <v>123.59891399999999</v>
      </c>
      <c r="G46" s="249">
        <f t="shared" si="4"/>
        <v>74.381085999999996</v>
      </c>
      <c r="H46" s="591">
        <v>109.87</v>
      </c>
      <c r="I46" s="620">
        <f t="shared" si="1"/>
        <v>307.85000000000002</v>
      </c>
      <c r="J46" s="199">
        <v>202.47</v>
      </c>
      <c r="K46" s="199">
        <v>31.13</v>
      </c>
      <c r="L46" s="461">
        <f>C46+D46+I46+J46+K46</f>
        <v>541.45000000000005</v>
      </c>
      <c r="M46" s="199">
        <v>63.33</v>
      </c>
      <c r="N46" s="433">
        <v>78.53</v>
      </c>
      <c r="O46" s="242">
        <v>673.57</v>
      </c>
      <c r="P46" s="461">
        <f t="shared" si="13"/>
        <v>815.43000000000006</v>
      </c>
      <c r="Q46" s="562">
        <f>L46+P46</f>
        <v>1356.88</v>
      </c>
      <c r="R46" s="17">
        <v>2315</v>
      </c>
      <c r="S46" s="199">
        <v>274254</v>
      </c>
      <c r="T46" s="246"/>
    </row>
    <row r="47" spans="1:20" ht="15.75" thickBot="1" x14ac:dyDescent="0.3">
      <c r="A47" s="243"/>
      <c r="B47" s="241"/>
      <c r="C47" s="253">
        <f>SUM(C44:C46)</f>
        <v>2027</v>
      </c>
      <c r="D47" s="241"/>
      <c r="E47" s="244"/>
      <c r="F47" s="268">
        <f t="shared" si="3"/>
        <v>0</v>
      </c>
      <c r="G47" s="600">
        <f t="shared" si="4"/>
        <v>0</v>
      </c>
      <c r="H47" s="593"/>
      <c r="I47" s="622">
        <f t="shared" si="1"/>
        <v>0</v>
      </c>
      <c r="J47" s="245"/>
      <c r="K47" s="241"/>
      <c r="L47" s="458">
        <f t="shared" ref="L47:O47" si="14">SUM(L44:L46)</f>
        <v>3547.5599999999995</v>
      </c>
      <c r="M47" s="241"/>
      <c r="N47" s="253">
        <f t="shared" si="14"/>
        <v>235.59</v>
      </c>
      <c r="O47" s="244">
        <f t="shared" si="14"/>
        <v>2020.71</v>
      </c>
      <c r="P47" s="460">
        <f t="shared" si="13"/>
        <v>2256.3000000000002</v>
      </c>
      <c r="Q47" s="563">
        <f>SUM(Q44:Q46)</f>
        <v>6000.4000000000005</v>
      </c>
      <c r="R47" s="603"/>
      <c r="S47" s="260"/>
      <c r="T47" s="245"/>
    </row>
    <row r="48" spans="1:20" x14ac:dyDescent="0.25">
      <c r="A48" s="17" t="s">
        <v>48</v>
      </c>
      <c r="B48" s="20">
        <v>12</v>
      </c>
      <c r="C48" s="433">
        <v>1353.26</v>
      </c>
      <c r="D48" s="242">
        <v>267.07</v>
      </c>
      <c r="E48" s="242">
        <v>415.31</v>
      </c>
      <c r="F48" s="251">
        <f t="shared" si="3"/>
        <v>259.27803300000005</v>
      </c>
      <c r="G48" s="251">
        <f t="shared" si="4"/>
        <v>156.03196699999998</v>
      </c>
      <c r="H48" s="587">
        <v>72.37</v>
      </c>
      <c r="I48" s="621">
        <f t="shared" si="1"/>
        <v>487.68000000000006</v>
      </c>
      <c r="J48" s="242">
        <v>247.31</v>
      </c>
      <c r="K48" s="242">
        <v>16.55</v>
      </c>
      <c r="L48" s="457">
        <f>C48+D48+I48+J48+K48</f>
        <v>2371.8700000000003</v>
      </c>
      <c r="M48" s="242">
        <v>139.76</v>
      </c>
      <c r="N48" s="433">
        <v>104.85</v>
      </c>
      <c r="O48" s="242">
        <v>899.38</v>
      </c>
      <c r="P48" s="457">
        <f t="shared" si="13"/>
        <v>1143.99</v>
      </c>
      <c r="Q48" s="561">
        <f>L48+P48</f>
        <v>3515.8600000000006</v>
      </c>
      <c r="R48" s="17">
        <v>3415</v>
      </c>
      <c r="S48" s="20">
        <v>208272</v>
      </c>
      <c r="T48" s="432">
        <v>12</v>
      </c>
    </row>
    <row r="49" spans="1:20" x14ac:dyDescent="0.25">
      <c r="A49" s="17" t="s">
        <v>111</v>
      </c>
      <c r="B49" s="17"/>
      <c r="C49" s="433">
        <v>1353.26</v>
      </c>
      <c r="D49" s="17">
        <v>297.32</v>
      </c>
      <c r="E49" s="17">
        <v>676.54</v>
      </c>
      <c r="F49" s="48">
        <f t="shared" si="3"/>
        <v>422.363922</v>
      </c>
      <c r="G49" s="48">
        <f t="shared" si="4"/>
        <v>254.17607799999996</v>
      </c>
      <c r="H49" s="155">
        <v>106.25</v>
      </c>
      <c r="I49" s="520">
        <f t="shared" si="1"/>
        <v>782.79</v>
      </c>
      <c r="J49" s="17">
        <v>236.44</v>
      </c>
      <c r="K49" s="17">
        <v>20.98</v>
      </c>
      <c r="L49" s="456">
        <f>C49+D49+I49+J49+K49</f>
        <v>2690.79</v>
      </c>
      <c r="M49" s="17">
        <v>126.66</v>
      </c>
      <c r="N49" s="433">
        <v>104.85</v>
      </c>
      <c r="O49" s="242">
        <v>899.38</v>
      </c>
      <c r="P49" s="456">
        <f t="shared" si="13"/>
        <v>1130.8899999999999</v>
      </c>
      <c r="Q49" s="562">
        <f>L49+P49</f>
        <v>3821.68</v>
      </c>
      <c r="R49" s="17">
        <v>3515.86</v>
      </c>
      <c r="S49" s="17">
        <v>926388</v>
      </c>
      <c r="T49" s="434"/>
    </row>
    <row r="50" spans="1:20" ht="15.75" thickBot="1" x14ac:dyDescent="0.3">
      <c r="A50" s="17" t="s">
        <v>59</v>
      </c>
      <c r="B50" s="199"/>
      <c r="C50" s="433"/>
      <c r="D50" s="199"/>
      <c r="E50" s="199">
        <v>294.95999999999998</v>
      </c>
      <c r="F50" s="249">
        <f t="shared" si="3"/>
        <v>184.143528</v>
      </c>
      <c r="G50" s="249">
        <f t="shared" si="4"/>
        <v>110.81647199999999</v>
      </c>
      <c r="H50" s="591">
        <v>146.69999999999999</v>
      </c>
      <c r="I50" s="620">
        <f t="shared" si="1"/>
        <v>441.65999999999997</v>
      </c>
      <c r="J50" s="199">
        <v>181.18</v>
      </c>
      <c r="K50" s="199">
        <v>41.57</v>
      </c>
      <c r="L50" s="461">
        <f>C50+D50+I50+J50+K50</f>
        <v>664.41</v>
      </c>
      <c r="M50" s="199">
        <v>189.99</v>
      </c>
      <c r="N50" s="433">
        <v>104.85</v>
      </c>
      <c r="O50" s="242">
        <v>899.38</v>
      </c>
      <c r="P50" s="461">
        <f t="shared" si="13"/>
        <v>1194.22</v>
      </c>
      <c r="Q50" s="562">
        <f>L50+P50</f>
        <v>1858.63</v>
      </c>
      <c r="R50" s="17">
        <v>3866</v>
      </c>
      <c r="S50" s="199">
        <v>418764</v>
      </c>
      <c r="T50" s="246"/>
    </row>
    <row r="51" spans="1:20" ht="15.75" thickBot="1" x14ac:dyDescent="0.3">
      <c r="A51" s="243"/>
      <c r="B51" s="241"/>
      <c r="C51" s="253">
        <f>SUM(C48:C50)</f>
        <v>2706.52</v>
      </c>
      <c r="D51" s="241"/>
      <c r="E51" s="244"/>
      <c r="F51" s="268">
        <f t="shared" si="3"/>
        <v>0</v>
      </c>
      <c r="G51" s="600">
        <f t="shared" si="4"/>
        <v>0</v>
      </c>
      <c r="H51" s="593"/>
      <c r="I51" s="622">
        <f t="shared" si="1"/>
        <v>0</v>
      </c>
      <c r="J51" s="245"/>
      <c r="K51" s="241"/>
      <c r="L51" s="458">
        <f t="shared" ref="L51:O51" si="15">SUM(L48:L50)</f>
        <v>5727.07</v>
      </c>
      <c r="M51" s="241"/>
      <c r="N51" s="253">
        <f t="shared" si="15"/>
        <v>314.54999999999995</v>
      </c>
      <c r="O51" s="244">
        <f t="shared" si="15"/>
        <v>2698.14</v>
      </c>
      <c r="P51" s="460">
        <f t="shared" si="13"/>
        <v>3012.6899999999996</v>
      </c>
      <c r="Q51" s="563">
        <f>SUM(Q48:Q50)</f>
        <v>9196.1700000000019</v>
      </c>
      <c r="R51" s="605"/>
      <c r="S51" s="260"/>
      <c r="T51" s="245"/>
    </row>
    <row r="52" spans="1:20" x14ac:dyDescent="0.25">
      <c r="A52" s="17" t="s">
        <v>48</v>
      </c>
      <c r="B52" s="432">
        <v>13</v>
      </c>
      <c r="C52" s="433">
        <v>920.57</v>
      </c>
      <c r="D52" s="242">
        <v>0</v>
      </c>
      <c r="E52" s="242">
        <v>0</v>
      </c>
      <c r="F52" s="251">
        <f t="shared" si="3"/>
        <v>0</v>
      </c>
      <c r="G52" s="251">
        <f t="shared" si="4"/>
        <v>0</v>
      </c>
      <c r="H52" s="587">
        <v>49.23</v>
      </c>
      <c r="I52" s="621">
        <f t="shared" si="1"/>
        <v>49.23</v>
      </c>
      <c r="J52" s="242">
        <v>0</v>
      </c>
      <c r="K52" s="242">
        <v>11.26</v>
      </c>
      <c r="L52" s="457">
        <f>C52+D52+I52+J52+K52</f>
        <v>981.06000000000006</v>
      </c>
      <c r="M52" s="242">
        <v>69.88</v>
      </c>
      <c r="N52" s="433">
        <v>71.33</v>
      </c>
      <c r="O52" s="242">
        <v>611.80999999999995</v>
      </c>
      <c r="P52" s="457">
        <f t="shared" si="13"/>
        <v>753.02</v>
      </c>
      <c r="Q52" s="561">
        <f>L52+P52</f>
        <v>1734.08</v>
      </c>
      <c r="R52" s="248">
        <v>2050</v>
      </c>
      <c r="S52" s="242">
        <v>861397</v>
      </c>
      <c r="T52" s="432">
        <v>13</v>
      </c>
    </row>
    <row r="53" spans="1:20" x14ac:dyDescent="0.25">
      <c r="A53" s="17" t="s">
        <v>111</v>
      </c>
      <c r="B53" s="17"/>
      <c r="C53" s="433">
        <v>920.57</v>
      </c>
      <c r="D53" s="17">
        <v>18.05</v>
      </c>
      <c r="E53" s="17">
        <v>28.2</v>
      </c>
      <c r="F53" s="48">
        <f t="shared" si="3"/>
        <v>17.605260000000001</v>
      </c>
      <c r="G53" s="48">
        <f t="shared" si="4"/>
        <v>10.59474</v>
      </c>
      <c r="H53" s="588">
        <v>72.28</v>
      </c>
      <c r="I53" s="520">
        <f t="shared" si="1"/>
        <v>100.48</v>
      </c>
      <c r="J53" s="242">
        <v>269.85000000000002</v>
      </c>
      <c r="K53" s="17">
        <v>14.27</v>
      </c>
      <c r="L53" s="456">
        <f>C53+D53+I53+J53+K53</f>
        <v>1323.2199999999998</v>
      </c>
      <c r="M53" s="17">
        <v>63.33</v>
      </c>
      <c r="N53" s="433">
        <v>71.33</v>
      </c>
      <c r="O53" s="242">
        <v>611.80999999999995</v>
      </c>
      <c r="P53" s="456">
        <f t="shared" si="13"/>
        <v>746.46999999999991</v>
      </c>
      <c r="Q53" s="562">
        <f>L53+P53</f>
        <v>2069.6899999999996</v>
      </c>
      <c r="R53" s="17">
        <v>2490</v>
      </c>
      <c r="S53" s="17">
        <v>673350</v>
      </c>
      <c r="T53" s="434"/>
    </row>
    <row r="54" spans="1:20" ht="15.75" thickBot="1" x14ac:dyDescent="0.3">
      <c r="A54" s="17" t="s">
        <v>59</v>
      </c>
      <c r="B54" s="199"/>
      <c r="C54" s="433"/>
      <c r="D54" s="20"/>
      <c r="E54" s="20">
        <v>151.13</v>
      </c>
      <c r="F54" s="249">
        <f t="shared" si="3"/>
        <v>94.350459000000001</v>
      </c>
      <c r="G54" s="249">
        <f t="shared" si="4"/>
        <v>56.779540999999995</v>
      </c>
      <c r="H54" s="588">
        <v>99.79</v>
      </c>
      <c r="I54" s="620">
        <f t="shared" si="1"/>
        <v>250.92000000000002</v>
      </c>
      <c r="J54" s="20">
        <v>269.85000000000002</v>
      </c>
      <c r="K54" s="20">
        <v>28.28</v>
      </c>
      <c r="L54" s="457">
        <f>C54+D54+I54+J54+K54</f>
        <v>549.04999999999995</v>
      </c>
      <c r="M54" s="20">
        <v>63.33</v>
      </c>
      <c r="N54" s="433">
        <v>71.33</v>
      </c>
      <c r="O54" s="242">
        <v>611.80999999999995</v>
      </c>
      <c r="P54" s="461">
        <f t="shared" si="13"/>
        <v>746.46999999999991</v>
      </c>
      <c r="Q54" s="562">
        <f>L54+P54</f>
        <v>1295.52</v>
      </c>
      <c r="R54" s="17">
        <v>1265</v>
      </c>
      <c r="S54" s="199">
        <v>315534</v>
      </c>
      <c r="T54" s="246"/>
    </row>
    <row r="55" spans="1:20" ht="15.75" thickBot="1" x14ac:dyDescent="0.3">
      <c r="A55" s="243"/>
      <c r="B55" s="241"/>
      <c r="C55" s="253">
        <f>SUM(C52:C54)</f>
        <v>1841.14</v>
      </c>
      <c r="D55" s="241"/>
      <c r="E55" s="244"/>
      <c r="F55" s="268">
        <f t="shared" si="3"/>
        <v>0</v>
      </c>
      <c r="G55" s="600">
        <f t="shared" si="4"/>
        <v>0</v>
      </c>
      <c r="H55" s="593"/>
      <c r="I55" s="622">
        <f t="shared" si="1"/>
        <v>0</v>
      </c>
      <c r="J55" s="245"/>
      <c r="K55" s="241"/>
      <c r="L55" s="458">
        <f t="shared" ref="L55:O55" si="16">SUM(L52:L54)</f>
        <v>2853.33</v>
      </c>
      <c r="M55" s="241"/>
      <c r="N55" s="253">
        <f t="shared" si="16"/>
        <v>213.99</v>
      </c>
      <c r="O55" s="244">
        <f t="shared" si="16"/>
        <v>1835.4299999999998</v>
      </c>
      <c r="P55" s="460">
        <f t="shared" si="13"/>
        <v>2049.42</v>
      </c>
      <c r="Q55" s="563">
        <f>SUM(Q52:Q54)</f>
        <v>5099.2899999999991</v>
      </c>
      <c r="R55" s="604"/>
      <c r="S55" s="260"/>
      <c r="T55" s="245"/>
    </row>
    <row r="56" spans="1:20" x14ac:dyDescent="0.25">
      <c r="A56" s="17" t="s">
        <v>48</v>
      </c>
      <c r="B56" s="20">
        <v>14</v>
      </c>
      <c r="C56" s="433">
        <v>906.05</v>
      </c>
      <c r="D56" s="242">
        <v>76.39</v>
      </c>
      <c r="E56" s="242">
        <v>122.97</v>
      </c>
      <c r="F56" s="251">
        <f t="shared" si="3"/>
        <v>76.770171000000005</v>
      </c>
      <c r="G56" s="251">
        <f t="shared" si="4"/>
        <v>46.199828999999994</v>
      </c>
      <c r="H56" s="587">
        <v>48.45</v>
      </c>
      <c r="I56" s="621">
        <f t="shared" si="1"/>
        <v>171.42000000000002</v>
      </c>
      <c r="J56" s="242">
        <v>76.55</v>
      </c>
      <c r="K56" s="242">
        <v>11.08</v>
      </c>
      <c r="L56" s="457">
        <f>C56+D56+I56+J56+K56</f>
        <v>1241.4899999999998</v>
      </c>
      <c r="M56" s="242">
        <v>69.88</v>
      </c>
      <c r="N56" s="433">
        <v>70.2</v>
      </c>
      <c r="O56" s="242">
        <v>602.16</v>
      </c>
      <c r="P56" s="457">
        <f t="shared" si="13"/>
        <v>742.24</v>
      </c>
      <c r="Q56" s="561">
        <f>L56+P56</f>
        <v>1983.7299999999998</v>
      </c>
      <c r="R56" s="17">
        <v>5000</v>
      </c>
      <c r="S56" s="20">
        <v>153339</v>
      </c>
      <c r="T56" s="432">
        <v>14</v>
      </c>
    </row>
    <row r="57" spans="1:20" x14ac:dyDescent="0.25">
      <c r="A57" s="17" t="s">
        <v>111</v>
      </c>
      <c r="B57" s="17"/>
      <c r="C57" s="433">
        <v>906.05</v>
      </c>
      <c r="D57" s="248">
        <v>90.23</v>
      </c>
      <c r="E57" s="248">
        <v>143.47</v>
      </c>
      <c r="F57" s="48">
        <f t="shared" si="3"/>
        <v>89.568320999999997</v>
      </c>
      <c r="G57" s="48">
        <f t="shared" si="4"/>
        <v>53.901678999999994</v>
      </c>
      <c r="H57" s="585">
        <v>71.14</v>
      </c>
      <c r="I57" s="520">
        <f t="shared" si="1"/>
        <v>214.61</v>
      </c>
      <c r="J57" s="248">
        <v>181.18</v>
      </c>
      <c r="K57" s="248">
        <v>14.05</v>
      </c>
      <c r="L57" s="456">
        <f>C57+D57+I57+J57+K57</f>
        <v>1406.12</v>
      </c>
      <c r="M57" s="248">
        <v>63.33</v>
      </c>
      <c r="N57" s="433">
        <v>70.2</v>
      </c>
      <c r="O57" s="242">
        <v>602.16</v>
      </c>
      <c r="P57" s="456">
        <f t="shared" si="13"/>
        <v>735.68999999999994</v>
      </c>
      <c r="Q57" s="562">
        <f>L57+P57</f>
        <v>2141.81</v>
      </c>
      <c r="R57" s="17">
        <v>0</v>
      </c>
      <c r="S57" s="17"/>
      <c r="T57" s="434"/>
    </row>
    <row r="58" spans="1:20" ht="15.75" thickBot="1" x14ac:dyDescent="0.3">
      <c r="A58" s="17" t="s">
        <v>59</v>
      </c>
      <c r="B58" s="199"/>
      <c r="C58" s="433"/>
      <c r="D58" s="242"/>
      <c r="E58" s="242">
        <v>133.59</v>
      </c>
      <c r="F58" s="249">
        <f t="shared" si="3"/>
        <v>83.400237000000004</v>
      </c>
      <c r="G58" s="249">
        <f t="shared" si="4"/>
        <v>50.189762999999999</v>
      </c>
      <c r="H58" s="587">
        <v>98.22</v>
      </c>
      <c r="I58" s="620">
        <f t="shared" si="1"/>
        <v>231.81</v>
      </c>
      <c r="J58" s="242">
        <v>137.24</v>
      </c>
      <c r="K58" s="242">
        <v>27.83</v>
      </c>
      <c r="L58" s="457">
        <f>C58+D58+I58+J58+K58</f>
        <v>396.88</v>
      </c>
      <c r="M58" s="242">
        <v>63.33</v>
      </c>
      <c r="N58" s="433">
        <v>70.2</v>
      </c>
      <c r="O58" s="242">
        <v>602.16</v>
      </c>
      <c r="P58" s="461">
        <f t="shared" si="13"/>
        <v>735.68999999999994</v>
      </c>
      <c r="Q58" s="562">
        <f>L58+P58</f>
        <v>1132.57</v>
      </c>
      <c r="R58" s="17">
        <v>0</v>
      </c>
      <c r="S58" s="199"/>
      <c r="T58" s="246"/>
    </row>
    <row r="59" spans="1:20" ht="15.75" thickBot="1" x14ac:dyDescent="0.3">
      <c r="A59" s="243"/>
      <c r="B59" s="241"/>
      <c r="C59" s="253">
        <f>SUM(C56:C58)</f>
        <v>1812.1</v>
      </c>
      <c r="D59" s="241"/>
      <c r="E59" s="244"/>
      <c r="F59" s="268">
        <f t="shared" si="3"/>
        <v>0</v>
      </c>
      <c r="G59" s="600">
        <f t="shared" si="4"/>
        <v>0</v>
      </c>
      <c r="H59" s="593"/>
      <c r="I59" s="622">
        <f t="shared" si="1"/>
        <v>0</v>
      </c>
      <c r="J59" s="245"/>
      <c r="K59" s="241"/>
      <c r="L59" s="458">
        <f t="shared" ref="L59:O59" si="17">SUM(L56:L58)</f>
        <v>3044.49</v>
      </c>
      <c r="M59" s="241"/>
      <c r="N59" s="253">
        <f t="shared" si="17"/>
        <v>210.60000000000002</v>
      </c>
      <c r="O59" s="244">
        <f t="shared" si="17"/>
        <v>1806.48</v>
      </c>
      <c r="P59" s="460">
        <f t="shared" si="13"/>
        <v>2017.08</v>
      </c>
      <c r="Q59" s="563">
        <f>SUM(Q56:Q58)</f>
        <v>5258.11</v>
      </c>
      <c r="R59" s="605"/>
      <c r="S59" s="260"/>
      <c r="T59" s="245"/>
    </row>
    <row r="60" spans="1:20" x14ac:dyDescent="0.25">
      <c r="A60" s="17" t="s">
        <v>48</v>
      </c>
      <c r="B60" s="20">
        <v>15</v>
      </c>
      <c r="C60" s="433">
        <v>1019.3</v>
      </c>
      <c r="D60" s="242">
        <v>160.6</v>
      </c>
      <c r="E60" s="242">
        <v>247.17</v>
      </c>
      <c r="F60" s="251">
        <f t="shared" si="3"/>
        <v>154.30823099999998</v>
      </c>
      <c r="G60" s="251">
        <f t="shared" si="4"/>
        <v>92.861768999999995</v>
      </c>
      <c r="H60" s="587">
        <v>54.51</v>
      </c>
      <c r="I60" s="621">
        <f t="shared" si="1"/>
        <v>301.67999999999995</v>
      </c>
      <c r="J60" s="242">
        <v>0</v>
      </c>
      <c r="K60" s="242">
        <v>12.47</v>
      </c>
      <c r="L60" s="457">
        <f>C60+D60+I60+J60+K60</f>
        <v>1494.05</v>
      </c>
      <c r="M60" s="242">
        <v>69.88</v>
      </c>
      <c r="N60" s="433">
        <v>78.98</v>
      </c>
      <c r="O60" s="242">
        <v>677.43</v>
      </c>
      <c r="P60" s="457">
        <f t="shared" si="13"/>
        <v>826.29</v>
      </c>
      <c r="Q60" s="561">
        <f>L60+P60</f>
        <v>2320.34</v>
      </c>
      <c r="R60" s="17">
        <v>2438.8000000000002</v>
      </c>
      <c r="S60" s="20">
        <v>166348</v>
      </c>
      <c r="T60" s="432">
        <v>15</v>
      </c>
    </row>
    <row r="61" spans="1:20" x14ac:dyDescent="0.25">
      <c r="A61" s="17" t="s">
        <v>111</v>
      </c>
      <c r="B61" s="17"/>
      <c r="C61" s="433">
        <v>1019.3</v>
      </c>
      <c r="D61" s="20">
        <v>320.60000000000002</v>
      </c>
      <c r="E61" s="17">
        <v>244.71</v>
      </c>
      <c r="F61" s="48">
        <f t="shared" si="3"/>
        <v>152.77245300000001</v>
      </c>
      <c r="G61" s="48">
        <f t="shared" si="4"/>
        <v>91.937546999999995</v>
      </c>
      <c r="H61" s="155">
        <v>80.03</v>
      </c>
      <c r="I61" s="520">
        <f t="shared" si="1"/>
        <v>324.74</v>
      </c>
      <c r="J61" s="242">
        <v>269.85000000000002</v>
      </c>
      <c r="K61" s="17">
        <v>15.8</v>
      </c>
      <c r="L61" s="456">
        <f>K61+J61+I61+D61+C61</f>
        <v>1950.29</v>
      </c>
      <c r="M61" s="17">
        <v>63.33</v>
      </c>
      <c r="N61" s="433">
        <v>78.98</v>
      </c>
      <c r="O61" s="242">
        <v>677.43</v>
      </c>
      <c r="P61" s="456">
        <f t="shared" si="13"/>
        <v>819.74</v>
      </c>
      <c r="Q61" s="562">
        <f>L61+P61</f>
        <v>2770.0299999999997</v>
      </c>
      <c r="R61" s="17">
        <v>2320.34</v>
      </c>
      <c r="S61" s="17">
        <v>339504</v>
      </c>
      <c r="T61" s="434"/>
    </row>
    <row r="62" spans="1:20" ht="15.75" thickBot="1" x14ac:dyDescent="0.3">
      <c r="A62" s="17" t="s">
        <v>59</v>
      </c>
      <c r="B62" s="199"/>
      <c r="C62" s="433"/>
      <c r="D62" s="20"/>
      <c r="E62" s="20">
        <v>191.51</v>
      </c>
      <c r="F62" s="249">
        <f t="shared" si="3"/>
        <v>119.559693</v>
      </c>
      <c r="G62" s="249">
        <f t="shared" si="4"/>
        <v>71.950306999999995</v>
      </c>
      <c r="H62" s="592">
        <v>110.5</v>
      </c>
      <c r="I62" s="620">
        <f t="shared" si="1"/>
        <v>302.01</v>
      </c>
      <c r="J62" s="20">
        <v>269.85000000000002</v>
      </c>
      <c r="K62" s="20">
        <v>31.31</v>
      </c>
      <c r="L62" s="457">
        <f>K62+J62+I62+D62+C62</f>
        <v>603.17000000000007</v>
      </c>
      <c r="M62" s="20">
        <v>63.33</v>
      </c>
      <c r="N62" s="464">
        <v>78.98</v>
      </c>
      <c r="O62" s="242">
        <v>677.43</v>
      </c>
      <c r="P62" s="461">
        <f t="shared" si="13"/>
        <v>819.74</v>
      </c>
      <c r="Q62" s="562">
        <f>L62+P62</f>
        <v>1422.91</v>
      </c>
      <c r="R62" s="17">
        <v>2770.03</v>
      </c>
      <c r="S62" s="199">
        <v>304463</v>
      </c>
      <c r="T62" s="246"/>
    </row>
    <row r="63" spans="1:20" ht="15.75" thickBot="1" x14ac:dyDescent="0.3">
      <c r="A63" s="243"/>
      <c r="B63" s="241"/>
      <c r="C63" s="253">
        <f>SUM(C60:C62)</f>
        <v>2038.6</v>
      </c>
      <c r="D63" s="241"/>
      <c r="E63" s="244"/>
      <c r="F63" s="268">
        <f t="shared" si="3"/>
        <v>0</v>
      </c>
      <c r="G63" s="250">
        <f t="shared" si="4"/>
        <v>0</v>
      </c>
      <c r="H63" s="594"/>
      <c r="I63" s="622">
        <f t="shared" si="1"/>
        <v>0</v>
      </c>
      <c r="J63" s="245"/>
      <c r="K63" s="241"/>
      <c r="L63" s="458">
        <f t="shared" ref="L63:O63" si="18">SUM(L60:L62)</f>
        <v>4047.51</v>
      </c>
      <c r="M63" s="244"/>
      <c r="N63" s="255">
        <f t="shared" si="18"/>
        <v>236.94</v>
      </c>
      <c r="O63" s="267">
        <f t="shared" si="18"/>
        <v>2032.29</v>
      </c>
      <c r="P63" s="460">
        <f t="shared" si="13"/>
        <v>2269.23</v>
      </c>
      <c r="Q63" s="563">
        <f>SUM(Q60:Q62)</f>
        <v>6513.28</v>
      </c>
      <c r="R63" s="604"/>
      <c r="S63" s="260"/>
      <c r="T63" s="245"/>
    </row>
    <row r="64" spans="1:20" x14ac:dyDescent="0.25">
      <c r="A64" s="17" t="s">
        <v>108</v>
      </c>
      <c r="B64" s="20">
        <v>16</v>
      </c>
      <c r="C64" s="433">
        <v>1373.59</v>
      </c>
      <c r="D64" s="242">
        <v>687.76</v>
      </c>
      <c r="E64" s="242">
        <v>886</v>
      </c>
      <c r="F64" s="251">
        <f t="shared" si="3"/>
        <v>553.12980000000005</v>
      </c>
      <c r="G64" s="251">
        <f t="shared" si="4"/>
        <v>332.87019999999995</v>
      </c>
      <c r="H64" s="587">
        <v>73.459999999999994</v>
      </c>
      <c r="I64" s="621">
        <f t="shared" si="1"/>
        <v>959.46</v>
      </c>
      <c r="J64" s="242">
        <v>0</v>
      </c>
      <c r="K64" s="242">
        <v>16.8</v>
      </c>
      <c r="L64" s="457">
        <f>C64+D64+I64+J64+K64</f>
        <v>3037.61</v>
      </c>
      <c r="M64" s="242">
        <v>209.64</v>
      </c>
      <c r="N64" s="433">
        <v>106.43</v>
      </c>
      <c r="O64" s="242">
        <v>912.89</v>
      </c>
      <c r="P64" s="457">
        <f t="shared" si="13"/>
        <v>1228.96</v>
      </c>
      <c r="Q64" s="565">
        <f>L64+P64</f>
        <v>4266.57</v>
      </c>
      <c r="R64" s="17">
        <v>0</v>
      </c>
      <c r="S64" s="20"/>
      <c r="T64" s="432">
        <v>16</v>
      </c>
    </row>
    <row r="65" spans="1:20" x14ac:dyDescent="0.25">
      <c r="A65" s="17" t="s">
        <v>109</v>
      </c>
      <c r="B65" s="17"/>
      <c r="C65" s="433">
        <v>1373.59</v>
      </c>
      <c r="D65" s="17">
        <v>645.16999999999996</v>
      </c>
      <c r="E65" s="17">
        <v>701.17</v>
      </c>
      <c r="F65" s="48">
        <f t="shared" si="3"/>
        <v>437.740431</v>
      </c>
      <c r="G65" s="48">
        <f t="shared" si="4"/>
        <v>263.42956899999996</v>
      </c>
      <c r="H65" s="155">
        <v>107.84</v>
      </c>
      <c r="I65" s="520">
        <f t="shared" si="1"/>
        <v>809.01</v>
      </c>
      <c r="J65" s="242">
        <v>809.55</v>
      </c>
      <c r="K65" s="17">
        <v>21.29</v>
      </c>
      <c r="L65" s="456">
        <f>C65+D65+I65+J65+K65</f>
        <v>3658.6099999999997</v>
      </c>
      <c r="M65" s="17">
        <v>189.99</v>
      </c>
      <c r="N65" s="433">
        <v>106.43</v>
      </c>
      <c r="O65" s="242">
        <v>912.89</v>
      </c>
      <c r="P65" s="456">
        <f t="shared" si="13"/>
        <v>1209.31</v>
      </c>
      <c r="Q65" s="562">
        <f>L65+P65</f>
        <v>4867.92</v>
      </c>
      <c r="R65" s="17">
        <v>8348.11</v>
      </c>
      <c r="S65" s="17">
        <v>351388</v>
      </c>
      <c r="T65" s="434"/>
    </row>
    <row r="66" spans="1:20" ht="15.75" thickBot="1" x14ac:dyDescent="0.3">
      <c r="A66" s="199" t="s">
        <v>110</v>
      </c>
      <c r="B66" s="199"/>
      <c r="C66" s="433"/>
      <c r="D66" s="20"/>
      <c r="E66" s="20">
        <v>889.48</v>
      </c>
      <c r="F66" s="249">
        <f t="shared" si="3"/>
        <v>555.30236400000001</v>
      </c>
      <c r="G66" s="249">
        <f t="shared" si="4"/>
        <v>334.17763600000001</v>
      </c>
      <c r="H66" s="588">
        <v>148.9</v>
      </c>
      <c r="I66" s="620">
        <f t="shared" si="1"/>
        <v>1038.3800000000001</v>
      </c>
      <c r="J66" s="20">
        <v>809.55</v>
      </c>
      <c r="K66" s="20">
        <v>42.2</v>
      </c>
      <c r="L66" s="457">
        <f>C66+D66+I66+J66+K66</f>
        <v>1890.13</v>
      </c>
      <c r="M66" s="20">
        <v>189.99</v>
      </c>
      <c r="N66" s="433">
        <v>106.43</v>
      </c>
      <c r="O66" s="242">
        <v>912.89</v>
      </c>
      <c r="P66" s="456">
        <f t="shared" si="13"/>
        <v>1209.31</v>
      </c>
      <c r="Q66" s="562">
        <f>L66+P66</f>
        <v>3099.44</v>
      </c>
      <c r="R66" s="17">
        <v>4868</v>
      </c>
      <c r="S66" s="199">
        <v>333856</v>
      </c>
      <c r="T66" s="246"/>
    </row>
    <row r="67" spans="1:20" ht="15.75" thickBot="1" x14ac:dyDescent="0.3">
      <c r="A67" s="243"/>
      <c r="B67" s="241"/>
      <c r="C67" s="253">
        <f>SUM(C64:C66)</f>
        <v>2747.18</v>
      </c>
      <c r="D67" s="241"/>
      <c r="E67" s="244"/>
      <c r="F67" s="268">
        <f t="shared" si="3"/>
        <v>0</v>
      </c>
      <c r="G67" s="600">
        <f t="shared" si="4"/>
        <v>0</v>
      </c>
      <c r="H67" s="593"/>
      <c r="I67" s="622">
        <f t="shared" si="1"/>
        <v>0</v>
      </c>
      <c r="J67" s="245"/>
      <c r="K67" s="241"/>
      <c r="L67" s="458">
        <f t="shared" ref="L67:O67" si="19">SUM(L64:L66)</f>
        <v>8586.3499999999985</v>
      </c>
      <c r="M67" s="241"/>
      <c r="N67" s="253">
        <f t="shared" si="19"/>
        <v>319.29000000000002</v>
      </c>
      <c r="O67" s="244">
        <f t="shared" si="19"/>
        <v>2738.67</v>
      </c>
      <c r="P67" s="460">
        <f t="shared" si="13"/>
        <v>3057.96</v>
      </c>
      <c r="Q67" s="563">
        <f>SUM(Q64:Q66)</f>
        <v>12233.93</v>
      </c>
      <c r="R67" s="603"/>
      <c r="S67" s="260"/>
      <c r="T67" s="245"/>
    </row>
    <row r="68" spans="1:20" x14ac:dyDescent="0.25">
      <c r="A68" s="17" t="s">
        <v>48</v>
      </c>
      <c r="B68" s="20">
        <v>17</v>
      </c>
      <c r="C68" s="433">
        <v>920.57</v>
      </c>
      <c r="D68" s="242">
        <v>196.09</v>
      </c>
      <c r="E68" s="242">
        <v>333.66</v>
      </c>
      <c r="F68" s="251">
        <f t="shared" si="3"/>
        <v>208.30393800000002</v>
      </c>
      <c r="G68" s="251">
        <f t="shared" si="4"/>
        <v>125.35606200000001</v>
      </c>
      <c r="H68" s="587">
        <v>49.23</v>
      </c>
      <c r="I68" s="621">
        <f t="shared" si="1"/>
        <v>382.89000000000004</v>
      </c>
      <c r="J68" s="242">
        <v>0</v>
      </c>
      <c r="K68" s="242">
        <v>11.26</v>
      </c>
      <c r="L68" s="457">
        <f>C68+D68+I68+J68+K68</f>
        <v>1510.8100000000002</v>
      </c>
      <c r="M68" s="242">
        <v>69.88</v>
      </c>
      <c r="N68" s="433">
        <v>71.33</v>
      </c>
      <c r="O68" s="242">
        <v>611.80999999999995</v>
      </c>
      <c r="P68" s="457">
        <f t="shared" si="13"/>
        <v>753.02</v>
      </c>
      <c r="Q68" s="561">
        <f>L68+P68</f>
        <v>2263.83</v>
      </c>
      <c r="R68" s="17">
        <v>0</v>
      </c>
      <c r="S68" s="20"/>
      <c r="T68" s="432">
        <v>17</v>
      </c>
    </row>
    <row r="69" spans="1:20" x14ac:dyDescent="0.25">
      <c r="A69" s="17" t="s">
        <v>111</v>
      </c>
      <c r="B69" s="17"/>
      <c r="C69" s="433">
        <v>920.57</v>
      </c>
      <c r="D69" s="17">
        <v>196.09</v>
      </c>
      <c r="E69" s="17">
        <v>333.66</v>
      </c>
      <c r="F69" s="48">
        <f t="shared" si="3"/>
        <v>208.30393800000002</v>
      </c>
      <c r="G69" s="48">
        <f t="shared" si="4"/>
        <v>125.35606200000001</v>
      </c>
      <c r="H69" s="155">
        <v>72.28</v>
      </c>
      <c r="I69" s="520">
        <f t="shared" ref="I69:I132" si="20">F69+G69+H69</f>
        <v>405.94000000000005</v>
      </c>
      <c r="J69" s="242">
        <v>269.85000000000002</v>
      </c>
      <c r="K69" s="17">
        <v>14.27</v>
      </c>
      <c r="L69" s="456">
        <f>C69+D69+I69+J69+K69</f>
        <v>1806.7200000000003</v>
      </c>
      <c r="M69" s="17">
        <v>63.33</v>
      </c>
      <c r="N69" s="433">
        <v>71.33</v>
      </c>
      <c r="O69" s="242">
        <v>611.80999999999995</v>
      </c>
      <c r="P69" s="456">
        <f t="shared" si="13"/>
        <v>746.46999999999991</v>
      </c>
      <c r="Q69" s="562">
        <f>L69+P69</f>
        <v>2553.19</v>
      </c>
      <c r="R69" s="17">
        <v>0</v>
      </c>
      <c r="S69" s="17"/>
      <c r="T69" s="434"/>
    </row>
    <row r="70" spans="1:20" ht="15.75" thickBot="1" x14ac:dyDescent="0.3">
      <c r="A70" s="17" t="s">
        <v>59</v>
      </c>
      <c r="B70" s="199"/>
      <c r="C70" s="433"/>
      <c r="D70" s="20"/>
      <c r="E70" s="20">
        <v>120.31</v>
      </c>
      <c r="F70" s="249">
        <f t="shared" si="3"/>
        <v>75.109532999999999</v>
      </c>
      <c r="G70" s="249">
        <f t="shared" si="4"/>
        <v>45.200466999999996</v>
      </c>
      <c r="H70" s="588">
        <v>99.79</v>
      </c>
      <c r="I70" s="620">
        <f t="shared" si="20"/>
        <v>220.10000000000002</v>
      </c>
      <c r="J70" s="20">
        <v>269.85000000000002</v>
      </c>
      <c r="K70" s="20">
        <v>28.28</v>
      </c>
      <c r="L70" s="457">
        <f>C70+D70+I70+J70+K70</f>
        <v>518.23</v>
      </c>
      <c r="M70" s="20">
        <v>63.33</v>
      </c>
      <c r="N70" s="433">
        <v>71.33</v>
      </c>
      <c r="O70" s="242">
        <v>611.80999999999995</v>
      </c>
      <c r="P70" s="461">
        <f t="shared" si="13"/>
        <v>746.46999999999991</v>
      </c>
      <c r="Q70" s="566">
        <f>L70+P70</f>
        <v>1264.6999999999998</v>
      </c>
      <c r="R70" s="17">
        <v>0</v>
      </c>
      <c r="S70" s="199"/>
      <c r="T70" s="246"/>
    </row>
    <row r="71" spans="1:20" ht="15.75" thickBot="1" x14ac:dyDescent="0.3">
      <c r="A71" s="243"/>
      <c r="B71" s="241"/>
      <c r="C71" s="253">
        <f>SUM(C68:C70)</f>
        <v>1841.14</v>
      </c>
      <c r="D71" s="241"/>
      <c r="E71" s="244"/>
      <c r="F71" s="268">
        <f t="shared" si="3"/>
        <v>0</v>
      </c>
      <c r="G71" s="600">
        <f t="shared" si="4"/>
        <v>0</v>
      </c>
      <c r="H71" s="593"/>
      <c r="I71" s="622">
        <f t="shared" si="20"/>
        <v>0</v>
      </c>
      <c r="J71" s="245"/>
      <c r="K71" s="241"/>
      <c r="L71" s="458">
        <f t="shared" ref="L71:O71" si="21">SUM(L68:L70)</f>
        <v>3835.7600000000007</v>
      </c>
      <c r="M71" s="241"/>
      <c r="N71" s="253">
        <f t="shared" si="21"/>
        <v>213.99</v>
      </c>
      <c r="O71" s="244">
        <f t="shared" si="21"/>
        <v>1835.4299999999998</v>
      </c>
      <c r="P71" s="460">
        <f t="shared" si="13"/>
        <v>2049.42</v>
      </c>
      <c r="Q71" s="567">
        <f>SUM(Q68:Q70)</f>
        <v>6081.72</v>
      </c>
      <c r="R71" s="603"/>
      <c r="S71" s="260"/>
      <c r="T71" s="245"/>
    </row>
    <row r="72" spans="1:20" x14ac:dyDescent="0.25">
      <c r="A72" s="17" t="s">
        <v>48</v>
      </c>
      <c r="B72" s="20">
        <v>18</v>
      </c>
      <c r="C72" s="433">
        <v>908.95</v>
      </c>
      <c r="D72" s="242">
        <v>36.090000000000003</v>
      </c>
      <c r="E72" s="242">
        <v>151.66</v>
      </c>
      <c r="F72" s="251">
        <f t="shared" ref="F72:F135" si="22">E72-G72</f>
        <v>94.681338000000011</v>
      </c>
      <c r="G72" s="251">
        <f t="shared" ref="G72:G135" si="23">E72*37.57%</f>
        <v>56.978661999999993</v>
      </c>
      <c r="H72" s="587">
        <v>48.61</v>
      </c>
      <c r="I72" s="621">
        <f t="shared" si="20"/>
        <v>200.26999999999998</v>
      </c>
      <c r="J72" s="242">
        <v>40.770000000000003</v>
      </c>
      <c r="K72" s="242">
        <v>11.12</v>
      </c>
      <c r="L72" s="457">
        <f>C72+D72+I72+J72+K72</f>
        <v>1197.1999999999998</v>
      </c>
      <c r="M72" s="242">
        <v>69.88</v>
      </c>
      <c r="N72" s="433">
        <v>70.430000000000007</v>
      </c>
      <c r="O72" s="242">
        <v>604.09</v>
      </c>
      <c r="P72" s="457">
        <f t="shared" ref="P72:P103" si="24">SUM(M72:O72)</f>
        <v>744.40000000000009</v>
      </c>
      <c r="Q72" s="568">
        <f>L72+P72</f>
        <v>1941.6</v>
      </c>
      <c r="R72" s="17">
        <v>3000</v>
      </c>
      <c r="S72" s="20">
        <v>35889</v>
      </c>
      <c r="T72" s="432">
        <v>18</v>
      </c>
    </row>
    <row r="73" spans="1:20" x14ac:dyDescent="0.25">
      <c r="A73" s="17" t="s">
        <v>111</v>
      </c>
      <c r="B73" s="17"/>
      <c r="C73" s="433">
        <v>908.95</v>
      </c>
      <c r="D73" s="248">
        <v>39.64</v>
      </c>
      <c r="E73" s="248">
        <v>89.97</v>
      </c>
      <c r="F73" s="48">
        <f t="shared" si="22"/>
        <v>56.168271000000004</v>
      </c>
      <c r="G73" s="48">
        <f t="shared" si="23"/>
        <v>33.801728999999995</v>
      </c>
      <c r="H73" s="585">
        <v>71.36</v>
      </c>
      <c r="I73" s="520">
        <f t="shared" si="20"/>
        <v>161.32999999999998</v>
      </c>
      <c r="J73" s="248">
        <v>22.65</v>
      </c>
      <c r="K73" s="248">
        <v>14.09</v>
      </c>
      <c r="L73" s="456">
        <f>C73+D73+I73+J73+K73</f>
        <v>1146.6600000000001</v>
      </c>
      <c r="M73" s="248">
        <v>63.33</v>
      </c>
      <c r="N73" s="433">
        <v>70.430000000000007</v>
      </c>
      <c r="O73" s="242">
        <v>604.09</v>
      </c>
      <c r="P73" s="456">
        <f t="shared" si="24"/>
        <v>737.85</v>
      </c>
      <c r="Q73" s="562">
        <f>L73+P73</f>
        <v>1884.5100000000002</v>
      </c>
      <c r="R73" s="17">
        <v>3000</v>
      </c>
      <c r="S73" s="17">
        <v>159313</v>
      </c>
      <c r="T73" s="434"/>
    </row>
    <row r="74" spans="1:20" ht="15.75" thickBot="1" x14ac:dyDescent="0.3">
      <c r="A74" s="17" t="s">
        <v>59</v>
      </c>
      <c r="B74" s="199"/>
      <c r="C74" s="433"/>
      <c r="D74" s="242"/>
      <c r="E74" s="242">
        <v>146.29</v>
      </c>
      <c r="F74" s="249">
        <f t="shared" si="22"/>
        <v>91.328846999999996</v>
      </c>
      <c r="G74" s="249">
        <f t="shared" si="23"/>
        <v>54.961152999999996</v>
      </c>
      <c r="H74" s="596">
        <v>98.53</v>
      </c>
      <c r="I74" s="620">
        <f t="shared" si="20"/>
        <v>244.82</v>
      </c>
      <c r="J74" s="242">
        <v>17.21</v>
      </c>
      <c r="K74" s="242">
        <v>27.92</v>
      </c>
      <c r="L74" s="457">
        <f>K74+J74+I74+D74+C74</f>
        <v>289.95</v>
      </c>
      <c r="M74" s="242">
        <v>63.33</v>
      </c>
      <c r="N74" s="433">
        <v>70.430000000000007</v>
      </c>
      <c r="O74" s="242">
        <v>604.09</v>
      </c>
      <c r="P74" s="461">
        <f t="shared" si="24"/>
        <v>737.85</v>
      </c>
      <c r="Q74" s="566">
        <f>L74+P74</f>
        <v>1027.8</v>
      </c>
      <c r="R74" s="17">
        <v>0</v>
      </c>
      <c r="S74" s="199"/>
      <c r="T74" s="246"/>
    </row>
    <row r="75" spans="1:20" ht="15.75" thickBot="1" x14ac:dyDescent="0.3">
      <c r="A75" s="243"/>
      <c r="B75" s="241"/>
      <c r="C75" s="253">
        <f>SUM(C72:C74)</f>
        <v>1817.9</v>
      </c>
      <c r="D75" s="241"/>
      <c r="E75" s="244"/>
      <c r="F75" s="268">
        <f t="shared" si="22"/>
        <v>0</v>
      </c>
      <c r="G75" s="250">
        <f t="shared" si="23"/>
        <v>0</v>
      </c>
      <c r="H75" s="594"/>
      <c r="I75" s="622">
        <f t="shared" si="20"/>
        <v>0</v>
      </c>
      <c r="J75" s="245"/>
      <c r="K75" s="241"/>
      <c r="L75" s="458">
        <f t="shared" ref="L75:O75" si="25">SUM(L72:L74)</f>
        <v>2633.8099999999995</v>
      </c>
      <c r="M75" s="241"/>
      <c r="N75" s="253">
        <f t="shared" si="25"/>
        <v>211.29000000000002</v>
      </c>
      <c r="O75" s="244">
        <f t="shared" si="25"/>
        <v>1812.27</v>
      </c>
      <c r="P75" s="460">
        <f t="shared" si="24"/>
        <v>2023.56</v>
      </c>
      <c r="Q75" s="567">
        <f>SUM(Q72:Q74)</f>
        <v>4853.91</v>
      </c>
      <c r="R75" s="603"/>
      <c r="S75" s="260"/>
      <c r="T75" s="245"/>
    </row>
    <row r="76" spans="1:20" x14ac:dyDescent="0.25">
      <c r="A76" s="17" t="s">
        <v>48</v>
      </c>
      <c r="B76" s="20">
        <v>19</v>
      </c>
      <c r="C76" s="433">
        <v>1030.92</v>
      </c>
      <c r="D76" s="242">
        <v>198.5</v>
      </c>
      <c r="E76" s="242">
        <v>229.54</v>
      </c>
      <c r="F76" s="251">
        <f t="shared" si="22"/>
        <v>143.30182200000002</v>
      </c>
      <c r="G76" s="251">
        <f t="shared" si="23"/>
        <v>86.238177999999991</v>
      </c>
      <c r="H76" s="587">
        <v>55.13</v>
      </c>
      <c r="I76" s="621">
        <f t="shared" si="20"/>
        <v>284.67</v>
      </c>
      <c r="J76" s="242">
        <v>0</v>
      </c>
      <c r="K76" s="242">
        <v>8.82</v>
      </c>
      <c r="L76" s="457">
        <f>C76+D76+I76+J76+K76</f>
        <v>1522.91</v>
      </c>
      <c r="M76" s="242">
        <v>69.88</v>
      </c>
      <c r="N76" s="433">
        <v>79.88</v>
      </c>
      <c r="O76" s="242">
        <v>685.15</v>
      </c>
      <c r="P76" s="457">
        <f t="shared" si="24"/>
        <v>834.91</v>
      </c>
      <c r="Q76" s="568">
        <f>L76+P76</f>
        <v>2357.8200000000002</v>
      </c>
      <c r="R76" s="17">
        <v>2500</v>
      </c>
      <c r="S76" s="20">
        <v>555509</v>
      </c>
      <c r="T76" s="432">
        <v>19</v>
      </c>
    </row>
    <row r="77" spans="1:20" x14ac:dyDescent="0.25">
      <c r="A77" s="17" t="s">
        <v>111</v>
      </c>
      <c r="B77" s="17"/>
      <c r="C77" s="433">
        <v>1030.92</v>
      </c>
      <c r="D77" s="17">
        <v>288.12</v>
      </c>
      <c r="E77" s="17">
        <v>298.86</v>
      </c>
      <c r="F77" s="48">
        <f t="shared" si="22"/>
        <v>186.57829800000002</v>
      </c>
      <c r="G77" s="48">
        <f t="shared" si="23"/>
        <v>112.281702</v>
      </c>
      <c r="H77" s="155">
        <v>80.94</v>
      </c>
      <c r="I77" s="520">
        <f t="shared" si="20"/>
        <v>379.8</v>
      </c>
      <c r="J77" s="242">
        <v>269.85000000000002</v>
      </c>
      <c r="K77" s="17">
        <v>11.18</v>
      </c>
      <c r="L77" s="456">
        <f>C77+D77+I77+J77+K77</f>
        <v>1979.8700000000001</v>
      </c>
      <c r="M77" s="17">
        <v>63.33</v>
      </c>
      <c r="N77" s="433">
        <v>79.88</v>
      </c>
      <c r="O77" s="242">
        <v>685.15</v>
      </c>
      <c r="P77" s="456">
        <f t="shared" si="24"/>
        <v>828.3599999999999</v>
      </c>
      <c r="Q77" s="562">
        <f>L77+P77</f>
        <v>2808.23</v>
      </c>
      <c r="R77" s="17">
        <v>2400</v>
      </c>
      <c r="S77" s="17">
        <v>460851</v>
      </c>
      <c r="T77" s="434"/>
    </row>
    <row r="78" spans="1:20" ht="15.75" thickBot="1" x14ac:dyDescent="0.3">
      <c r="A78" s="17" t="s">
        <v>59</v>
      </c>
      <c r="B78" s="199"/>
      <c r="C78" s="433"/>
      <c r="D78" s="20"/>
      <c r="E78" s="20">
        <v>286.77</v>
      </c>
      <c r="F78" s="249">
        <f t="shared" si="22"/>
        <v>179.03051099999999</v>
      </c>
      <c r="G78" s="249">
        <f t="shared" si="23"/>
        <v>107.73948899999999</v>
      </c>
      <c r="H78" s="588">
        <v>111.76</v>
      </c>
      <c r="I78" s="620">
        <f t="shared" si="20"/>
        <v>398.53</v>
      </c>
      <c r="J78" s="20">
        <v>269.85000000000002</v>
      </c>
      <c r="K78" s="20">
        <v>22.16</v>
      </c>
      <c r="L78" s="457">
        <f>C78+D78+I78+J78+K78</f>
        <v>690.54</v>
      </c>
      <c r="M78" s="20">
        <v>63.33</v>
      </c>
      <c r="N78" s="433">
        <v>79.88</v>
      </c>
      <c r="O78" s="242">
        <v>685.15</v>
      </c>
      <c r="P78" s="461">
        <f t="shared" si="24"/>
        <v>828.3599999999999</v>
      </c>
      <c r="Q78" s="566">
        <f>L78+P78</f>
        <v>1518.8999999999999</v>
      </c>
      <c r="R78" s="17">
        <v>2700</v>
      </c>
      <c r="S78" s="199">
        <v>508162</v>
      </c>
      <c r="T78" s="246"/>
    </row>
    <row r="79" spans="1:20" ht="15.75" thickBot="1" x14ac:dyDescent="0.3">
      <c r="A79" s="243"/>
      <c r="B79" s="241"/>
      <c r="C79" s="253">
        <f>SUM(C76:C78)</f>
        <v>2061.84</v>
      </c>
      <c r="D79" s="241"/>
      <c r="E79" s="244"/>
      <c r="F79" s="268">
        <f t="shared" si="22"/>
        <v>0</v>
      </c>
      <c r="G79" s="600">
        <f t="shared" si="23"/>
        <v>0</v>
      </c>
      <c r="H79" s="593"/>
      <c r="I79" s="622">
        <f t="shared" si="20"/>
        <v>0</v>
      </c>
      <c r="J79" s="245"/>
      <c r="K79" s="241"/>
      <c r="L79" s="458">
        <f t="shared" ref="L79:O79" si="26">SUM(L76:L78)</f>
        <v>4193.32</v>
      </c>
      <c r="M79" s="241"/>
      <c r="N79" s="253">
        <f t="shared" si="26"/>
        <v>239.64</v>
      </c>
      <c r="O79" s="244">
        <f t="shared" si="26"/>
        <v>2055.4499999999998</v>
      </c>
      <c r="P79" s="460">
        <f t="shared" si="24"/>
        <v>2295.0899999999997</v>
      </c>
      <c r="Q79" s="567">
        <f>SUM(Q76:Q78)</f>
        <v>6684.95</v>
      </c>
      <c r="R79" s="603"/>
      <c r="S79" s="260"/>
      <c r="T79" s="245"/>
    </row>
    <row r="80" spans="1:20" x14ac:dyDescent="0.25">
      <c r="A80" s="17" t="s">
        <v>48</v>
      </c>
      <c r="B80" s="20">
        <v>20</v>
      </c>
      <c r="C80" s="433">
        <v>1373.59</v>
      </c>
      <c r="D80" s="242">
        <v>352.9</v>
      </c>
      <c r="E80" s="242">
        <v>456.51</v>
      </c>
      <c r="F80" s="251">
        <f t="shared" si="22"/>
        <v>284.99919299999999</v>
      </c>
      <c r="G80" s="251">
        <f t="shared" si="23"/>
        <v>171.510807</v>
      </c>
      <c r="H80" s="587">
        <v>73.459999999999994</v>
      </c>
      <c r="I80" s="621">
        <f t="shared" si="20"/>
        <v>529.97</v>
      </c>
      <c r="J80" s="612">
        <v>0</v>
      </c>
      <c r="K80" s="242">
        <v>16.8</v>
      </c>
      <c r="L80" s="457">
        <f>C80+D80+I80+J80+K80</f>
        <v>2273.2600000000002</v>
      </c>
      <c r="M80" s="242">
        <v>209.64</v>
      </c>
      <c r="N80" s="433">
        <v>106.43</v>
      </c>
      <c r="O80" s="242">
        <v>912.89</v>
      </c>
      <c r="P80" s="457">
        <f t="shared" si="24"/>
        <v>1228.96</v>
      </c>
      <c r="Q80" s="568">
        <f>L80+P80</f>
        <v>3502.2200000000003</v>
      </c>
      <c r="R80" s="17">
        <v>7000</v>
      </c>
      <c r="S80" s="20">
        <v>690504</v>
      </c>
      <c r="T80" s="432">
        <v>20</v>
      </c>
    </row>
    <row r="81" spans="1:20" x14ac:dyDescent="0.25">
      <c r="A81" s="17" t="s">
        <v>111</v>
      </c>
      <c r="B81" s="17"/>
      <c r="C81" s="433">
        <v>1373.59</v>
      </c>
      <c r="D81" s="17">
        <v>147.37</v>
      </c>
      <c r="E81" s="17">
        <v>167.65</v>
      </c>
      <c r="F81" s="48">
        <f t="shared" si="22"/>
        <v>104.663895</v>
      </c>
      <c r="G81" s="48">
        <f t="shared" si="23"/>
        <v>62.986105000000002</v>
      </c>
      <c r="H81" s="155">
        <v>107.84</v>
      </c>
      <c r="I81" s="520">
        <f t="shared" si="20"/>
        <v>275.49</v>
      </c>
      <c r="J81" s="156">
        <v>0</v>
      </c>
      <c r="K81" s="17">
        <v>14.9</v>
      </c>
      <c r="L81" s="456">
        <f>C81+D81+I81+J81+K81</f>
        <v>1811.3500000000001</v>
      </c>
      <c r="M81" s="17">
        <v>189.99</v>
      </c>
      <c r="N81" s="433">
        <v>106.43</v>
      </c>
      <c r="O81" s="242">
        <v>912.89</v>
      </c>
      <c r="P81" s="456">
        <f t="shared" si="24"/>
        <v>1209.31</v>
      </c>
      <c r="Q81" s="562">
        <f>L81+P81</f>
        <v>3020.66</v>
      </c>
      <c r="R81" s="17">
        <v>0</v>
      </c>
      <c r="S81" s="17"/>
      <c r="T81" s="434"/>
    </row>
    <row r="82" spans="1:20" ht="15.75" thickBot="1" x14ac:dyDescent="0.3">
      <c r="A82" s="17" t="s">
        <v>59</v>
      </c>
      <c r="B82" s="199"/>
      <c r="C82" s="433">
        <v>1373.59</v>
      </c>
      <c r="D82" s="20"/>
      <c r="E82" s="240">
        <v>239.79</v>
      </c>
      <c r="F82" s="249">
        <f t="shared" si="22"/>
        <v>149.700897</v>
      </c>
      <c r="G82" s="249">
        <f t="shared" si="23"/>
        <v>90.089102999999994</v>
      </c>
      <c r="H82" s="588">
        <v>148.9</v>
      </c>
      <c r="I82" s="520">
        <f t="shared" si="20"/>
        <v>388.69</v>
      </c>
      <c r="J82" s="613">
        <v>0</v>
      </c>
      <c r="K82" s="20">
        <v>42.21</v>
      </c>
      <c r="L82" s="456">
        <f>SUM(I82:K82)</f>
        <v>430.9</v>
      </c>
      <c r="M82" s="20">
        <v>189.99</v>
      </c>
      <c r="N82" s="433">
        <v>106.43</v>
      </c>
      <c r="O82" s="242">
        <v>912.89</v>
      </c>
      <c r="P82" s="461">
        <f t="shared" si="24"/>
        <v>1209.31</v>
      </c>
      <c r="Q82" s="566">
        <f>L82+P82</f>
        <v>1640.21</v>
      </c>
      <c r="R82" s="17">
        <v>7100</v>
      </c>
      <c r="S82" s="199">
        <v>43681</v>
      </c>
      <c r="T82" s="246"/>
    </row>
    <row r="83" spans="1:20" ht="15.75" thickBot="1" x14ac:dyDescent="0.3">
      <c r="A83" s="243"/>
      <c r="B83" s="241"/>
      <c r="C83" s="253">
        <f>SUM(C80:C82)</f>
        <v>4120.7699999999995</v>
      </c>
      <c r="D83" s="244"/>
      <c r="E83" s="243"/>
      <c r="F83" s="250">
        <f t="shared" si="22"/>
        <v>0</v>
      </c>
      <c r="G83" s="600">
        <f t="shared" si="23"/>
        <v>0</v>
      </c>
      <c r="H83" s="590"/>
      <c r="I83" s="520">
        <f t="shared" si="20"/>
        <v>0</v>
      </c>
      <c r="J83" s="241"/>
      <c r="K83" s="244"/>
      <c r="L83" s="460">
        <f t="shared" ref="L83:O83" si="27">SUM(L80:L82)</f>
        <v>4515.51</v>
      </c>
      <c r="M83" s="245"/>
      <c r="N83" s="253">
        <f t="shared" si="27"/>
        <v>319.29000000000002</v>
      </c>
      <c r="O83" s="244">
        <f t="shared" si="27"/>
        <v>2738.67</v>
      </c>
      <c r="P83" s="460">
        <f t="shared" si="24"/>
        <v>3057.96</v>
      </c>
      <c r="Q83" s="567">
        <f>SUM(Q80:Q82)</f>
        <v>8163.09</v>
      </c>
      <c r="R83" s="604"/>
      <c r="S83" s="260"/>
      <c r="T83" s="245"/>
    </row>
    <row r="84" spans="1:20" x14ac:dyDescent="0.25">
      <c r="A84" s="17" t="s">
        <v>48</v>
      </c>
      <c r="B84" s="20">
        <v>21</v>
      </c>
      <c r="C84" s="433">
        <v>1344.55</v>
      </c>
      <c r="D84" s="242">
        <v>119.94</v>
      </c>
      <c r="E84" s="242">
        <v>246.06</v>
      </c>
      <c r="F84" s="251">
        <f t="shared" si="22"/>
        <v>153.61525800000001</v>
      </c>
      <c r="G84" s="251">
        <f t="shared" si="23"/>
        <v>92.444741999999991</v>
      </c>
      <c r="H84" s="587">
        <v>71.900000000000006</v>
      </c>
      <c r="I84" s="520">
        <f t="shared" si="20"/>
        <v>317.96000000000004</v>
      </c>
      <c r="J84" s="242">
        <v>0</v>
      </c>
      <c r="K84" s="242">
        <v>16.440000000000001</v>
      </c>
      <c r="L84" s="457">
        <f>C84+D84+I84+J84+K84</f>
        <v>1798.89</v>
      </c>
      <c r="M84" s="433">
        <v>0</v>
      </c>
      <c r="N84" s="433">
        <v>104.18</v>
      </c>
      <c r="O84" s="433">
        <v>893.59</v>
      </c>
      <c r="P84" s="457">
        <f t="shared" si="24"/>
        <v>997.77</v>
      </c>
      <c r="Q84" s="568">
        <f t="shared" ref="Q84:Q94" si="28">L84+P84</f>
        <v>2796.66</v>
      </c>
      <c r="R84" s="17">
        <v>0</v>
      </c>
      <c r="S84" s="20"/>
      <c r="T84" s="432">
        <v>21</v>
      </c>
    </row>
    <row r="85" spans="1:20" x14ac:dyDescent="0.25">
      <c r="A85" s="17" t="s">
        <v>111</v>
      </c>
      <c r="B85" s="17"/>
      <c r="C85" s="433">
        <v>1344.55</v>
      </c>
      <c r="D85" s="17">
        <v>0</v>
      </c>
      <c r="E85" s="20">
        <v>0</v>
      </c>
      <c r="F85" s="48">
        <f t="shared" si="22"/>
        <v>0</v>
      </c>
      <c r="G85" s="48">
        <f t="shared" si="23"/>
        <v>0</v>
      </c>
      <c r="H85" s="588">
        <v>105.56</v>
      </c>
      <c r="I85" s="520">
        <f t="shared" si="20"/>
        <v>105.56</v>
      </c>
      <c r="J85" s="17">
        <v>0</v>
      </c>
      <c r="K85" s="17">
        <v>20.79</v>
      </c>
      <c r="L85" s="456">
        <f>C85+D85+I85+J85+K85</f>
        <v>1470.8999999999999</v>
      </c>
      <c r="M85" s="181">
        <v>0</v>
      </c>
      <c r="N85" s="433">
        <v>104.18</v>
      </c>
      <c r="O85" s="433">
        <v>893.59</v>
      </c>
      <c r="P85" s="456">
        <f t="shared" si="24"/>
        <v>997.77</v>
      </c>
      <c r="Q85" s="562">
        <f t="shared" si="28"/>
        <v>2468.67</v>
      </c>
      <c r="R85" s="17">
        <v>0</v>
      </c>
      <c r="S85" s="17"/>
      <c r="T85" s="434"/>
    </row>
    <row r="86" spans="1:20" ht="15.75" thickBot="1" x14ac:dyDescent="0.3">
      <c r="A86" s="17" t="s">
        <v>59</v>
      </c>
      <c r="B86" s="199"/>
      <c r="C86" s="433"/>
      <c r="D86" s="17"/>
      <c r="E86" s="240">
        <v>50.29</v>
      </c>
      <c r="F86" s="249">
        <f t="shared" si="22"/>
        <v>31.396046999999999</v>
      </c>
      <c r="G86" s="249">
        <f t="shared" si="23"/>
        <v>18.893953</v>
      </c>
      <c r="H86" s="592">
        <v>145.75</v>
      </c>
      <c r="I86" s="520">
        <f t="shared" si="20"/>
        <v>196.04</v>
      </c>
      <c r="J86" s="199">
        <v>0</v>
      </c>
      <c r="K86" s="199">
        <v>41.3</v>
      </c>
      <c r="L86" s="461">
        <f>C86+D86+I86+J86+K86</f>
        <v>237.33999999999997</v>
      </c>
      <c r="M86" s="258">
        <v>0</v>
      </c>
      <c r="N86" s="464">
        <v>104.18</v>
      </c>
      <c r="O86" s="433">
        <v>893.59</v>
      </c>
      <c r="P86" s="461">
        <f t="shared" si="24"/>
        <v>997.77</v>
      </c>
      <c r="Q86" s="566">
        <f t="shared" si="28"/>
        <v>1235.1099999999999</v>
      </c>
      <c r="R86" s="17">
        <v>5000</v>
      </c>
      <c r="S86" s="17">
        <v>408023</v>
      </c>
      <c r="T86" s="246"/>
    </row>
    <row r="87" spans="1:20" ht="15.75" thickBot="1" x14ac:dyDescent="0.3">
      <c r="A87" s="243"/>
      <c r="B87" s="241"/>
      <c r="C87" s="253">
        <f>SUM(C84:C86)</f>
        <v>2689.1</v>
      </c>
      <c r="D87" s="244"/>
      <c r="E87" s="243"/>
      <c r="F87" s="250">
        <f t="shared" si="22"/>
        <v>0</v>
      </c>
      <c r="G87" s="600">
        <f t="shared" si="23"/>
        <v>0</v>
      </c>
      <c r="H87" s="590"/>
      <c r="I87" s="520">
        <f t="shared" si="20"/>
        <v>0</v>
      </c>
      <c r="J87" s="241"/>
      <c r="K87" s="244"/>
      <c r="L87" s="460">
        <f t="shared" ref="L87:P87" si="29">SUM(L84:L86)</f>
        <v>3507.13</v>
      </c>
      <c r="M87" s="255"/>
      <c r="N87" s="255">
        <f t="shared" si="29"/>
        <v>312.54000000000002</v>
      </c>
      <c r="O87" s="275">
        <f t="shared" si="29"/>
        <v>2680.77</v>
      </c>
      <c r="P87" s="460">
        <f t="shared" si="29"/>
        <v>2993.31</v>
      </c>
      <c r="Q87" s="567">
        <f t="shared" si="28"/>
        <v>6500.4400000000005</v>
      </c>
      <c r="R87" s="602"/>
      <c r="S87" s="17"/>
      <c r="T87" s="241"/>
    </row>
    <row r="88" spans="1:20" x14ac:dyDescent="0.25">
      <c r="A88" s="17" t="s">
        <v>48</v>
      </c>
      <c r="B88" s="20">
        <v>22</v>
      </c>
      <c r="C88" s="433">
        <v>877.01</v>
      </c>
      <c r="D88" s="242">
        <v>195.97</v>
      </c>
      <c r="E88" s="242">
        <v>348.46</v>
      </c>
      <c r="F88" s="251">
        <f t="shared" si="22"/>
        <v>217.543578</v>
      </c>
      <c r="G88" s="251">
        <f t="shared" si="23"/>
        <v>130.91642199999998</v>
      </c>
      <c r="H88" s="587">
        <v>46.9</v>
      </c>
      <c r="I88" s="520">
        <f t="shared" si="20"/>
        <v>395.35999999999996</v>
      </c>
      <c r="J88" s="242">
        <v>0</v>
      </c>
      <c r="K88" s="242">
        <v>10.73</v>
      </c>
      <c r="L88" s="457">
        <f>C88+D88+I88+J88+K88</f>
        <v>1479.07</v>
      </c>
      <c r="M88" s="242">
        <v>139.76</v>
      </c>
      <c r="N88" s="433">
        <v>67.95</v>
      </c>
      <c r="O88" s="242">
        <v>582.86</v>
      </c>
      <c r="P88" s="457">
        <f t="shared" si="24"/>
        <v>790.56999999999994</v>
      </c>
      <c r="Q88" s="568">
        <f t="shared" si="28"/>
        <v>2269.64</v>
      </c>
      <c r="R88" s="17">
        <v>0</v>
      </c>
      <c r="S88" s="17"/>
      <c r="T88" s="432">
        <v>22</v>
      </c>
    </row>
    <row r="89" spans="1:20" x14ac:dyDescent="0.25">
      <c r="A89" s="17" t="s">
        <v>111</v>
      </c>
      <c r="B89" s="17"/>
      <c r="C89" s="433">
        <v>877.01</v>
      </c>
      <c r="D89" s="17">
        <v>266.04000000000002</v>
      </c>
      <c r="E89" s="17">
        <v>385.27</v>
      </c>
      <c r="F89" s="48">
        <f t="shared" si="22"/>
        <v>240.52406099999999</v>
      </c>
      <c r="G89" s="48">
        <f t="shared" si="23"/>
        <v>144.74593899999999</v>
      </c>
      <c r="H89" s="155">
        <v>68.86</v>
      </c>
      <c r="I89" s="520">
        <f t="shared" si="20"/>
        <v>454.13</v>
      </c>
      <c r="J89" s="242">
        <v>539.70000000000005</v>
      </c>
      <c r="K89" s="17">
        <v>9.49</v>
      </c>
      <c r="L89" s="456">
        <f>C89+D89+I89+J89+K89</f>
        <v>2146.37</v>
      </c>
      <c r="M89" s="248">
        <v>126.66</v>
      </c>
      <c r="N89" s="433">
        <v>67.95</v>
      </c>
      <c r="O89" s="242">
        <v>582.86</v>
      </c>
      <c r="P89" s="456">
        <f t="shared" si="24"/>
        <v>777.47</v>
      </c>
      <c r="Q89" s="562">
        <f t="shared" si="28"/>
        <v>2923.84</v>
      </c>
      <c r="R89" s="17">
        <v>0</v>
      </c>
      <c r="S89" s="17"/>
      <c r="T89" s="434"/>
    </row>
    <row r="90" spans="1:20" ht="15.75" thickBot="1" x14ac:dyDescent="0.3">
      <c r="A90" s="17" t="s">
        <v>59</v>
      </c>
      <c r="B90" s="199"/>
      <c r="C90" s="433">
        <v>877.01</v>
      </c>
      <c r="D90" s="199"/>
      <c r="E90" s="199">
        <v>337.76</v>
      </c>
      <c r="F90" s="249">
        <f t="shared" si="22"/>
        <v>210.86356799999999</v>
      </c>
      <c r="G90" s="249">
        <f t="shared" si="23"/>
        <v>126.89643199999999</v>
      </c>
      <c r="H90" s="591">
        <v>95.07</v>
      </c>
      <c r="I90" s="520">
        <f t="shared" si="20"/>
        <v>432.83</v>
      </c>
      <c r="J90" s="199">
        <v>539.70000000000005</v>
      </c>
      <c r="K90" s="199">
        <v>18.850000000000001</v>
      </c>
      <c r="L90" s="456">
        <v>991.38</v>
      </c>
      <c r="M90" s="247">
        <v>126.66</v>
      </c>
      <c r="N90" s="433">
        <v>67.95</v>
      </c>
      <c r="O90" s="242">
        <v>582.86</v>
      </c>
      <c r="P90" s="461">
        <f t="shared" si="24"/>
        <v>777.47</v>
      </c>
      <c r="Q90" s="566">
        <f t="shared" si="28"/>
        <v>1768.85</v>
      </c>
      <c r="R90" s="17">
        <v>8000</v>
      </c>
      <c r="S90" s="199">
        <v>88104</v>
      </c>
      <c r="T90" s="246"/>
    </row>
    <row r="91" spans="1:20" ht="15.75" thickBot="1" x14ac:dyDescent="0.3">
      <c r="A91" s="243"/>
      <c r="B91" s="244"/>
      <c r="C91" s="255">
        <f>SUM(C88:C90)</f>
        <v>2631.0299999999997</v>
      </c>
      <c r="D91" s="267"/>
      <c r="E91" s="243"/>
      <c r="F91" s="250">
        <f t="shared" si="22"/>
        <v>0</v>
      </c>
      <c r="G91" s="600">
        <f t="shared" si="23"/>
        <v>0</v>
      </c>
      <c r="H91" s="590"/>
      <c r="I91" s="520">
        <f t="shared" si="20"/>
        <v>0</v>
      </c>
      <c r="J91" s="241"/>
      <c r="K91" s="244"/>
      <c r="L91" s="460">
        <f t="shared" ref="L91:O91" si="30">SUM(L88:L90)</f>
        <v>4616.82</v>
      </c>
      <c r="M91" s="245"/>
      <c r="N91" s="253">
        <f t="shared" si="30"/>
        <v>203.85000000000002</v>
      </c>
      <c r="O91" s="244">
        <f t="shared" si="30"/>
        <v>1748.58</v>
      </c>
      <c r="P91" s="460">
        <f t="shared" si="24"/>
        <v>1952.4299999999998</v>
      </c>
      <c r="Q91" s="567">
        <f t="shared" si="28"/>
        <v>6569.25</v>
      </c>
      <c r="R91" s="603"/>
      <c r="S91" s="260"/>
      <c r="T91" s="267"/>
    </row>
    <row r="92" spans="1:20" x14ac:dyDescent="0.25">
      <c r="A92" s="17" t="s">
        <v>48</v>
      </c>
      <c r="B92" s="20">
        <v>23</v>
      </c>
      <c r="C92" s="433">
        <v>1330.03</v>
      </c>
      <c r="D92" s="242">
        <v>200.3</v>
      </c>
      <c r="E92" s="242">
        <v>243.89</v>
      </c>
      <c r="F92" s="251">
        <f t="shared" si="22"/>
        <v>152.260527</v>
      </c>
      <c r="G92" s="251">
        <f t="shared" si="23"/>
        <v>91.62947299999999</v>
      </c>
      <c r="H92" s="587">
        <v>71.13</v>
      </c>
      <c r="I92" s="520">
        <f t="shared" si="20"/>
        <v>315.02</v>
      </c>
      <c r="J92" s="242">
        <v>0</v>
      </c>
      <c r="K92" s="242">
        <v>11.38</v>
      </c>
      <c r="L92" s="457">
        <f>C92+D92+I92+J92+K92</f>
        <v>1856.73</v>
      </c>
      <c r="M92" s="242">
        <v>139.76</v>
      </c>
      <c r="N92" s="433">
        <v>103.05</v>
      </c>
      <c r="O92" s="242">
        <v>883.94</v>
      </c>
      <c r="P92" s="457">
        <f t="shared" si="24"/>
        <v>1126.75</v>
      </c>
      <c r="Q92" s="568">
        <f t="shared" si="28"/>
        <v>2983.48</v>
      </c>
      <c r="R92" s="17">
        <v>3000</v>
      </c>
      <c r="S92" s="20">
        <v>144432</v>
      </c>
      <c r="T92" s="432">
        <v>23</v>
      </c>
    </row>
    <row r="93" spans="1:20" x14ac:dyDescent="0.25">
      <c r="A93" s="17" t="s">
        <v>111</v>
      </c>
      <c r="B93" s="17"/>
      <c r="C93" s="433">
        <v>1330.03</v>
      </c>
      <c r="D93" s="17">
        <v>9.6199999999999992</v>
      </c>
      <c r="E93" s="17">
        <v>50.83</v>
      </c>
      <c r="F93" s="48">
        <f t="shared" si="22"/>
        <v>31.733169</v>
      </c>
      <c r="G93" s="48">
        <f t="shared" si="23"/>
        <v>19.096830999999998</v>
      </c>
      <c r="H93" s="155">
        <v>104.42</v>
      </c>
      <c r="I93" s="520">
        <f t="shared" si="20"/>
        <v>155.25</v>
      </c>
      <c r="J93" s="17">
        <v>539.70000000000005</v>
      </c>
      <c r="K93" s="17">
        <v>14.39</v>
      </c>
      <c r="L93" s="456">
        <f>C93+D93+I93+J93+K93</f>
        <v>2048.9899999999998</v>
      </c>
      <c r="M93" s="17">
        <v>126.66</v>
      </c>
      <c r="N93" s="433">
        <v>103.05</v>
      </c>
      <c r="O93" s="242">
        <v>883.94</v>
      </c>
      <c r="P93" s="456">
        <f t="shared" si="24"/>
        <v>1113.6500000000001</v>
      </c>
      <c r="Q93" s="562">
        <f t="shared" si="28"/>
        <v>3162.64</v>
      </c>
      <c r="R93" s="17">
        <v>3000</v>
      </c>
      <c r="S93" s="17">
        <v>752038</v>
      </c>
      <c r="T93" s="434"/>
    </row>
    <row r="94" spans="1:20" ht="15.75" thickBot="1" x14ac:dyDescent="0.3">
      <c r="A94" s="17" t="s">
        <v>59</v>
      </c>
      <c r="B94" s="199"/>
      <c r="C94" s="433"/>
      <c r="D94" s="199"/>
      <c r="E94" s="199">
        <v>402.64</v>
      </c>
      <c r="F94" s="249">
        <f t="shared" si="22"/>
        <v>251.36815200000001</v>
      </c>
      <c r="G94" s="249">
        <f t="shared" si="23"/>
        <v>151.27184799999998</v>
      </c>
      <c r="H94" s="591">
        <v>144.18</v>
      </c>
      <c r="I94" s="620">
        <f t="shared" si="20"/>
        <v>546.81999999999994</v>
      </c>
      <c r="J94" s="199">
        <v>539.70000000000005</v>
      </c>
      <c r="K94" s="199">
        <v>28.59</v>
      </c>
      <c r="L94" s="461">
        <f>C94+D94+I94+J94+K94</f>
        <v>1115.1099999999999</v>
      </c>
      <c r="M94" s="199">
        <v>126.66</v>
      </c>
      <c r="N94" s="433">
        <v>103.05</v>
      </c>
      <c r="O94" s="242">
        <v>883.94</v>
      </c>
      <c r="P94" s="461">
        <f t="shared" si="24"/>
        <v>1113.6500000000001</v>
      </c>
      <c r="Q94" s="566">
        <f t="shared" si="28"/>
        <v>2228.7600000000002</v>
      </c>
      <c r="R94" s="17">
        <v>3200</v>
      </c>
      <c r="S94" s="199">
        <v>143554</v>
      </c>
      <c r="T94" s="246"/>
    </row>
    <row r="95" spans="1:20" ht="15.75" thickBot="1" x14ac:dyDescent="0.3">
      <c r="A95" s="243"/>
      <c r="B95" s="241"/>
      <c r="C95" s="253">
        <f>SUM(C92:C94)</f>
        <v>2660.06</v>
      </c>
      <c r="D95" s="244"/>
      <c r="E95" s="243"/>
      <c r="F95" s="250">
        <f t="shared" si="22"/>
        <v>0</v>
      </c>
      <c r="G95" s="600">
        <f t="shared" si="23"/>
        <v>0</v>
      </c>
      <c r="H95" s="593"/>
      <c r="I95" s="622">
        <f t="shared" si="20"/>
        <v>0</v>
      </c>
      <c r="J95" s="245"/>
      <c r="K95" s="244"/>
      <c r="L95" s="460">
        <f t="shared" ref="L95:O95" si="31">SUM(L92:L94)</f>
        <v>5020.83</v>
      </c>
      <c r="M95" s="245"/>
      <c r="N95" s="253">
        <f t="shared" si="31"/>
        <v>309.14999999999998</v>
      </c>
      <c r="O95" s="244">
        <f t="shared" si="31"/>
        <v>2651.82</v>
      </c>
      <c r="P95" s="460">
        <f t="shared" si="24"/>
        <v>2960.9700000000003</v>
      </c>
      <c r="Q95" s="567">
        <f>SUM(Q92:Q94)</f>
        <v>8374.880000000001</v>
      </c>
      <c r="R95" s="603"/>
      <c r="S95" s="260"/>
      <c r="T95" s="245"/>
    </row>
    <row r="96" spans="1:20" x14ac:dyDescent="0.25">
      <c r="A96" s="17" t="s">
        <v>48</v>
      </c>
      <c r="B96" s="20">
        <v>24</v>
      </c>
      <c r="C96" s="433">
        <v>1344.55</v>
      </c>
      <c r="D96" s="242">
        <v>300.75</v>
      </c>
      <c r="E96" s="242">
        <v>508.28</v>
      </c>
      <c r="F96" s="251">
        <f t="shared" si="22"/>
        <v>317.31920400000001</v>
      </c>
      <c r="G96" s="251">
        <f t="shared" si="23"/>
        <v>190.96079599999999</v>
      </c>
      <c r="H96" s="587">
        <v>71.900000000000006</v>
      </c>
      <c r="I96" s="621">
        <f t="shared" si="20"/>
        <v>580.17999999999995</v>
      </c>
      <c r="J96" s="242">
        <v>0</v>
      </c>
      <c r="K96" s="242">
        <v>14.04</v>
      </c>
      <c r="L96" s="457">
        <f>C96+D96+I96+J96+K96</f>
        <v>2239.52</v>
      </c>
      <c r="M96" s="242">
        <v>139.76</v>
      </c>
      <c r="N96" s="433">
        <v>104.18</v>
      </c>
      <c r="O96" s="242">
        <v>893.59</v>
      </c>
      <c r="P96" s="457">
        <f t="shared" si="24"/>
        <v>1137.53</v>
      </c>
      <c r="Q96" s="568">
        <f>L96+P96</f>
        <v>3377.05</v>
      </c>
      <c r="R96" s="17">
        <v>10000</v>
      </c>
      <c r="S96" s="20">
        <v>22665</v>
      </c>
      <c r="T96" s="432">
        <v>24</v>
      </c>
    </row>
    <row r="97" spans="1:20" x14ac:dyDescent="0.25">
      <c r="A97" s="17" t="s">
        <v>111</v>
      </c>
      <c r="B97" s="17"/>
      <c r="C97" s="433">
        <v>1344.55</v>
      </c>
      <c r="D97" s="17">
        <v>463.64</v>
      </c>
      <c r="E97" s="17">
        <v>602.05999999999995</v>
      </c>
      <c r="F97" s="48">
        <f t="shared" si="22"/>
        <v>375.86605799999995</v>
      </c>
      <c r="G97" s="48">
        <f t="shared" si="23"/>
        <v>226.19394199999996</v>
      </c>
      <c r="H97" s="155">
        <v>105.56</v>
      </c>
      <c r="I97" s="520">
        <f t="shared" si="20"/>
        <v>707.61999999999989</v>
      </c>
      <c r="J97" s="242">
        <v>539.70000000000005</v>
      </c>
      <c r="K97" s="17">
        <v>14.54</v>
      </c>
      <c r="L97" s="456">
        <f>C97+D97+I97+J97+K97</f>
        <v>3070.05</v>
      </c>
      <c r="M97" s="17">
        <v>126.66</v>
      </c>
      <c r="N97" s="433">
        <v>104.18</v>
      </c>
      <c r="O97" s="242">
        <v>893.59</v>
      </c>
      <c r="P97" s="456">
        <f t="shared" si="24"/>
        <v>1124.43</v>
      </c>
      <c r="Q97" s="562">
        <f>L97+P97</f>
        <v>4194.4800000000005</v>
      </c>
      <c r="R97" s="17">
        <v>0</v>
      </c>
      <c r="S97" s="17"/>
      <c r="T97" s="434"/>
    </row>
    <row r="98" spans="1:20" ht="15.75" thickBot="1" x14ac:dyDescent="0.3">
      <c r="A98" s="17" t="s">
        <v>59</v>
      </c>
      <c r="B98" s="199"/>
      <c r="C98" s="433"/>
      <c r="D98" s="199"/>
      <c r="E98" s="199">
        <v>260.37</v>
      </c>
      <c r="F98" s="249">
        <f t="shared" si="22"/>
        <v>162.548991</v>
      </c>
      <c r="G98" s="249">
        <f t="shared" si="23"/>
        <v>97.821008999999989</v>
      </c>
      <c r="H98" s="591">
        <v>145.75</v>
      </c>
      <c r="I98" s="620">
        <f t="shared" si="20"/>
        <v>406.12</v>
      </c>
      <c r="J98" s="199">
        <v>539.70000000000005</v>
      </c>
      <c r="K98" s="199">
        <v>28.9</v>
      </c>
      <c r="L98" s="461">
        <f>C98+D98+I98+J98+K98</f>
        <v>974.72</v>
      </c>
      <c r="M98" s="199">
        <v>126.66</v>
      </c>
      <c r="N98" s="433">
        <v>104.18</v>
      </c>
      <c r="O98" s="242">
        <v>893.59</v>
      </c>
      <c r="P98" s="461">
        <f t="shared" si="24"/>
        <v>1124.43</v>
      </c>
      <c r="Q98" s="562">
        <f>L98+P98</f>
        <v>2099.15</v>
      </c>
      <c r="R98" s="17">
        <v>15000</v>
      </c>
      <c r="S98" s="199">
        <v>32127</v>
      </c>
      <c r="T98" s="246"/>
    </row>
    <row r="99" spans="1:20" ht="15.75" thickBot="1" x14ac:dyDescent="0.3">
      <c r="A99" s="243"/>
      <c r="B99" s="244"/>
      <c r="C99" s="255">
        <f>SUM(C96:C98)</f>
        <v>2689.1</v>
      </c>
      <c r="D99" s="267"/>
      <c r="E99" s="243"/>
      <c r="F99" s="250">
        <f t="shared" si="22"/>
        <v>0</v>
      </c>
      <c r="G99" s="600">
        <f t="shared" si="23"/>
        <v>0</v>
      </c>
      <c r="H99" s="593"/>
      <c r="I99" s="622">
        <f t="shared" si="20"/>
        <v>0</v>
      </c>
      <c r="J99" s="245"/>
      <c r="K99" s="244"/>
      <c r="L99" s="460">
        <f t="shared" ref="L99:O99" si="32">SUM(L96:L98)</f>
        <v>6284.29</v>
      </c>
      <c r="M99" s="245"/>
      <c r="N99" s="253">
        <f t="shared" si="32"/>
        <v>312.54000000000002</v>
      </c>
      <c r="O99" s="244">
        <f t="shared" si="32"/>
        <v>2680.77</v>
      </c>
      <c r="P99" s="460">
        <f t="shared" si="24"/>
        <v>2993.31</v>
      </c>
      <c r="Q99" s="563">
        <f>SUM(Q96:Q98)</f>
        <v>9670.68</v>
      </c>
      <c r="R99" s="603"/>
      <c r="S99" s="260"/>
      <c r="T99" s="267"/>
    </row>
    <row r="100" spans="1:20" x14ac:dyDescent="0.25">
      <c r="A100" s="17" t="s">
        <v>48</v>
      </c>
      <c r="B100" s="20">
        <v>25</v>
      </c>
      <c r="C100" s="433">
        <v>885.72</v>
      </c>
      <c r="D100" s="242">
        <v>341.17</v>
      </c>
      <c r="E100" s="242">
        <v>918.75</v>
      </c>
      <c r="F100" s="251">
        <f t="shared" si="22"/>
        <v>573.57562499999995</v>
      </c>
      <c r="G100" s="251">
        <f t="shared" si="23"/>
        <v>345.174375</v>
      </c>
      <c r="H100" s="587">
        <v>47.37</v>
      </c>
      <c r="I100" s="621">
        <f t="shared" si="20"/>
        <v>966.12</v>
      </c>
      <c r="J100" s="242">
        <v>0</v>
      </c>
      <c r="K100" s="242">
        <v>10.83</v>
      </c>
      <c r="L100" s="457">
        <f>C100+D100+I100+J100+K100</f>
        <v>2203.84</v>
      </c>
      <c r="M100" s="242">
        <v>209.64</v>
      </c>
      <c r="N100" s="433">
        <v>68.63</v>
      </c>
      <c r="O100" s="242">
        <v>588.65</v>
      </c>
      <c r="P100" s="457">
        <f t="shared" si="24"/>
        <v>866.92</v>
      </c>
      <c r="Q100" s="561">
        <f>L100+P100</f>
        <v>3070.76</v>
      </c>
      <c r="R100" s="17">
        <v>2000</v>
      </c>
      <c r="S100" s="20">
        <v>473809</v>
      </c>
      <c r="T100" s="432">
        <v>25</v>
      </c>
    </row>
    <row r="101" spans="1:20" x14ac:dyDescent="0.25">
      <c r="A101" s="17" t="s">
        <v>111</v>
      </c>
      <c r="B101" s="17"/>
      <c r="C101" s="433">
        <v>885.72</v>
      </c>
      <c r="D101" s="17">
        <v>253.11</v>
      </c>
      <c r="E101" s="17">
        <v>576.65</v>
      </c>
      <c r="F101" s="48">
        <f t="shared" si="22"/>
        <v>360.00259499999999</v>
      </c>
      <c r="G101" s="48">
        <f t="shared" si="23"/>
        <v>216.64740499999999</v>
      </c>
      <c r="H101" s="155">
        <v>69.540000000000006</v>
      </c>
      <c r="I101" s="520">
        <f t="shared" si="20"/>
        <v>646.18999999999994</v>
      </c>
      <c r="J101" s="242">
        <v>809.55</v>
      </c>
      <c r="K101" s="17">
        <v>13.69</v>
      </c>
      <c r="L101" s="457">
        <f>C101+D101+I101+J101+K101</f>
        <v>2608.2599999999998</v>
      </c>
      <c r="M101" s="17">
        <v>189.99</v>
      </c>
      <c r="N101" s="433">
        <v>68.63</v>
      </c>
      <c r="O101" s="242">
        <v>588.65</v>
      </c>
      <c r="P101" s="456">
        <f t="shared" si="24"/>
        <v>847.27</v>
      </c>
      <c r="Q101" s="562">
        <f>L101+P101</f>
        <v>3455.5299999999997</v>
      </c>
      <c r="R101" s="17">
        <v>0</v>
      </c>
      <c r="S101" s="17"/>
      <c r="T101" s="434"/>
    </row>
    <row r="102" spans="1:20" ht="15.75" thickBot="1" x14ac:dyDescent="0.3">
      <c r="A102" s="17" t="s">
        <v>59</v>
      </c>
      <c r="B102" s="199"/>
      <c r="C102" s="433"/>
      <c r="D102" s="199"/>
      <c r="E102" s="199">
        <v>222.17</v>
      </c>
      <c r="F102" s="249">
        <f t="shared" si="22"/>
        <v>138.70073099999999</v>
      </c>
      <c r="G102" s="249">
        <f t="shared" si="23"/>
        <v>83.469268999999997</v>
      </c>
      <c r="H102" s="591">
        <v>96.01</v>
      </c>
      <c r="I102" s="620">
        <f t="shared" si="20"/>
        <v>318.18</v>
      </c>
      <c r="J102" s="199">
        <v>539.70000000000005</v>
      </c>
      <c r="K102" s="199">
        <v>27.21</v>
      </c>
      <c r="L102" s="457">
        <f>C102+D102+I102+J102+K102</f>
        <v>885.09000000000015</v>
      </c>
      <c r="M102" s="199">
        <v>126.66</v>
      </c>
      <c r="N102" s="433">
        <v>68.63</v>
      </c>
      <c r="O102" s="242">
        <v>588.65</v>
      </c>
      <c r="P102" s="461">
        <f t="shared" si="24"/>
        <v>783.93999999999994</v>
      </c>
      <c r="Q102" s="566">
        <f>L102+P102</f>
        <v>1669.0300000000002</v>
      </c>
      <c r="R102" s="17">
        <v>9000</v>
      </c>
      <c r="S102" s="199" t="s">
        <v>238</v>
      </c>
      <c r="T102" s="246"/>
    </row>
    <row r="103" spans="1:20" ht="15.75" thickBot="1" x14ac:dyDescent="0.3">
      <c r="A103" s="243"/>
      <c r="B103" s="241"/>
      <c r="C103" s="253">
        <f>SUM(C100:C102)</f>
        <v>1771.44</v>
      </c>
      <c r="D103" s="244"/>
      <c r="E103" s="243"/>
      <c r="F103" s="250">
        <f t="shared" si="22"/>
        <v>0</v>
      </c>
      <c r="G103" s="600">
        <f t="shared" si="23"/>
        <v>0</v>
      </c>
      <c r="H103" s="593"/>
      <c r="I103" s="622">
        <f t="shared" si="20"/>
        <v>0</v>
      </c>
      <c r="J103" s="259"/>
      <c r="K103" s="267"/>
      <c r="L103" s="460">
        <f t="shared" ref="L103:O103" si="33">SUM(L100:L102)</f>
        <v>5697.1900000000005</v>
      </c>
      <c r="M103" s="245"/>
      <c r="N103" s="253">
        <f t="shared" si="33"/>
        <v>205.89</v>
      </c>
      <c r="O103" s="244">
        <f t="shared" si="33"/>
        <v>1765.9499999999998</v>
      </c>
      <c r="P103" s="460">
        <f t="shared" si="24"/>
        <v>1971.8399999999997</v>
      </c>
      <c r="Q103" s="567">
        <f>SUM(Q100:Q102)</f>
        <v>8195.32</v>
      </c>
      <c r="R103" s="603"/>
      <c r="S103" s="260"/>
      <c r="T103" s="245"/>
    </row>
    <row r="104" spans="1:20" x14ac:dyDescent="0.25">
      <c r="A104" s="17" t="s">
        <v>48</v>
      </c>
      <c r="B104" s="20">
        <v>26</v>
      </c>
      <c r="C104" s="433">
        <v>1309.7</v>
      </c>
      <c r="D104" s="242">
        <v>132.33000000000001</v>
      </c>
      <c r="E104" s="242">
        <v>359.44</v>
      </c>
      <c r="F104" s="251">
        <f t="shared" si="22"/>
        <v>224.398392</v>
      </c>
      <c r="G104" s="251">
        <f t="shared" si="23"/>
        <v>135.041608</v>
      </c>
      <c r="H104" s="587">
        <v>70.040000000000006</v>
      </c>
      <c r="I104" s="621">
        <f t="shared" si="20"/>
        <v>429.48</v>
      </c>
      <c r="J104" s="612">
        <v>0</v>
      </c>
      <c r="K104" s="450">
        <v>11.21</v>
      </c>
      <c r="L104" s="465">
        <f>C104+D104+I104+J104+K104</f>
        <v>1882.72</v>
      </c>
      <c r="M104" s="242">
        <v>209.64</v>
      </c>
      <c r="N104" s="433">
        <v>101.48</v>
      </c>
      <c r="O104" s="242">
        <v>870.43</v>
      </c>
      <c r="P104" s="457">
        <f t="shared" ref="P104:P120" si="34">SUM(M104:O104)</f>
        <v>1181.55</v>
      </c>
      <c r="Q104" s="568">
        <f>L104+P104</f>
        <v>3064.27</v>
      </c>
      <c r="R104" s="17">
        <v>3000</v>
      </c>
      <c r="S104" s="20">
        <v>56402</v>
      </c>
      <c r="T104" s="432">
        <v>26</v>
      </c>
    </row>
    <row r="105" spans="1:20" x14ac:dyDescent="0.25">
      <c r="A105" s="17" t="s">
        <v>111</v>
      </c>
      <c r="B105" s="17"/>
      <c r="C105" s="433">
        <v>1309.7</v>
      </c>
      <c r="D105" s="17">
        <v>102.44</v>
      </c>
      <c r="E105" s="17">
        <v>275.04000000000002</v>
      </c>
      <c r="F105" s="48">
        <f t="shared" si="22"/>
        <v>171.70747200000002</v>
      </c>
      <c r="G105" s="48">
        <f t="shared" si="23"/>
        <v>103.332528</v>
      </c>
      <c r="H105" s="155">
        <v>102.83</v>
      </c>
      <c r="I105" s="520">
        <f t="shared" si="20"/>
        <v>377.87</v>
      </c>
      <c r="J105" s="156">
        <v>0</v>
      </c>
      <c r="K105" s="174">
        <v>14.17</v>
      </c>
      <c r="L105" s="465">
        <f>C105+D105+I105+J105+K105</f>
        <v>1804.1800000000003</v>
      </c>
      <c r="M105" s="17">
        <v>189.99</v>
      </c>
      <c r="N105" s="433">
        <v>101.48</v>
      </c>
      <c r="O105" s="242">
        <v>870.43</v>
      </c>
      <c r="P105" s="456">
        <f t="shared" si="34"/>
        <v>1161.9000000000001</v>
      </c>
      <c r="Q105" s="568">
        <f t="shared" ref="Q105:Q107" si="35">L105+P105</f>
        <v>2966.0800000000004</v>
      </c>
      <c r="R105" s="17">
        <v>3000</v>
      </c>
      <c r="S105" s="17">
        <v>103560</v>
      </c>
      <c r="T105" s="434"/>
    </row>
    <row r="106" spans="1:20" ht="15.75" thickBot="1" x14ac:dyDescent="0.3">
      <c r="A106" s="17" t="s">
        <v>59</v>
      </c>
      <c r="B106" s="199"/>
      <c r="C106" s="433"/>
      <c r="D106" s="199"/>
      <c r="E106" s="199">
        <v>321.12</v>
      </c>
      <c r="F106" s="249">
        <f t="shared" si="22"/>
        <v>200.47521599999999</v>
      </c>
      <c r="G106" s="249">
        <f t="shared" si="23"/>
        <v>120.644784</v>
      </c>
      <c r="H106" s="591">
        <v>141.97999999999999</v>
      </c>
      <c r="I106" s="620">
        <f t="shared" si="20"/>
        <v>463.1</v>
      </c>
      <c r="J106" s="614">
        <v>0</v>
      </c>
      <c r="K106" s="266">
        <v>28.15</v>
      </c>
      <c r="L106" s="466">
        <f>C106+D106+I106+J106+K106</f>
        <v>491.25</v>
      </c>
      <c r="M106" s="239">
        <v>189.99</v>
      </c>
      <c r="N106" s="433">
        <v>101.48</v>
      </c>
      <c r="O106" s="242">
        <v>870.43</v>
      </c>
      <c r="P106" s="461">
        <f t="shared" si="34"/>
        <v>1161.9000000000001</v>
      </c>
      <c r="Q106" s="569">
        <f t="shared" si="35"/>
        <v>1653.15</v>
      </c>
      <c r="R106" s="17">
        <v>3000</v>
      </c>
      <c r="S106" s="199">
        <v>989745</v>
      </c>
      <c r="T106" s="246"/>
    </row>
    <row r="107" spans="1:20" ht="15.75" thickBot="1" x14ac:dyDescent="0.3">
      <c r="A107" s="243"/>
      <c r="B107" s="241"/>
      <c r="C107" s="253">
        <f>SUM(C104:C106)</f>
        <v>2619.4</v>
      </c>
      <c r="D107" s="241"/>
      <c r="E107" s="244"/>
      <c r="F107" s="268">
        <f t="shared" si="22"/>
        <v>0</v>
      </c>
      <c r="G107" s="250">
        <f t="shared" si="23"/>
        <v>0</v>
      </c>
      <c r="H107" s="597"/>
      <c r="I107" s="622">
        <f t="shared" si="20"/>
        <v>0</v>
      </c>
      <c r="J107" s="256"/>
      <c r="K107" s="259"/>
      <c r="L107" s="460">
        <f>C107+D107+I107+J107+K107</f>
        <v>2619.4</v>
      </c>
      <c r="M107" s="245"/>
      <c r="N107" s="253">
        <f>SUM(N104:N106)</f>
        <v>304.44</v>
      </c>
      <c r="O107" s="244">
        <f>SUM(O104:O106)</f>
        <v>2611.29</v>
      </c>
      <c r="P107" s="460">
        <f t="shared" si="34"/>
        <v>2915.73</v>
      </c>
      <c r="Q107" s="567">
        <f t="shared" si="35"/>
        <v>5535.13</v>
      </c>
      <c r="R107" s="603"/>
      <c r="S107" s="260"/>
      <c r="T107" s="245"/>
    </row>
    <row r="108" spans="1:20" x14ac:dyDescent="0.25">
      <c r="A108" s="17" t="s">
        <v>48</v>
      </c>
      <c r="B108" s="20">
        <v>27</v>
      </c>
      <c r="C108" s="433">
        <v>1324.22</v>
      </c>
      <c r="D108" s="242">
        <v>56.54</v>
      </c>
      <c r="E108" s="242">
        <v>76.650000000000006</v>
      </c>
      <c r="F108" s="251">
        <f t="shared" si="22"/>
        <v>47.852595000000008</v>
      </c>
      <c r="G108" s="251">
        <f t="shared" si="23"/>
        <v>28.797405000000001</v>
      </c>
      <c r="H108" s="587">
        <v>70.819999999999993</v>
      </c>
      <c r="I108" s="621">
        <f t="shared" si="20"/>
        <v>147.47</v>
      </c>
      <c r="J108" s="242">
        <v>0</v>
      </c>
      <c r="K108" s="242">
        <v>11.33</v>
      </c>
      <c r="L108" s="457">
        <f>K108+J108+I108+D108+C108</f>
        <v>1539.56</v>
      </c>
      <c r="M108" s="242">
        <v>69.88</v>
      </c>
      <c r="N108" s="433">
        <v>102.6</v>
      </c>
      <c r="O108" s="242">
        <v>880.08</v>
      </c>
      <c r="P108" s="457">
        <f t="shared" si="34"/>
        <v>1052.56</v>
      </c>
      <c r="Q108" s="568">
        <f>L108+P108</f>
        <v>2592.12</v>
      </c>
      <c r="R108" s="17">
        <v>2500</v>
      </c>
      <c r="S108" s="20">
        <v>12605</v>
      </c>
      <c r="T108" s="432">
        <v>27</v>
      </c>
    </row>
    <row r="109" spans="1:20" x14ac:dyDescent="0.25">
      <c r="A109" s="17" t="s">
        <v>111</v>
      </c>
      <c r="B109" s="17"/>
      <c r="C109" s="433">
        <v>1324.22</v>
      </c>
      <c r="D109" s="17">
        <v>65.44</v>
      </c>
      <c r="E109" s="17">
        <v>76.16</v>
      </c>
      <c r="F109" s="48">
        <f t="shared" si="22"/>
        <v>47.546688000000003</v>
      </c>
      <c r="G109" s="48">
        <f t="shared" si="23"/>
        <v>28.613311999999997</v>
      </c>
      <c r="H109" s="588">
        <v>103.97</v>
      </c>
      <c r="I109" s="520">
        <f t="shared" si="20"/>
        <v>180.13</v>
      </c>
      <c r="J109" s="242">
        <v>269.85000000000002</v>
      </c>
      <c r="K109" s="17">
        <v>14.32</v>
      </c>
      <c r="L109" s="457">
        <f>K109+J109+I109+D109+C109</f>
        <v>1853.96</v>
      </c>
      <c r="M109" s="17">
        <v>63.33</v>
      </c>
      <c r="N109" s="433">
        <v>102.6</v>
      </c>
      <c r="O109" s="242">
        <v>880.08</v>
      </c>
      <c r="P109" s="457">
        <f t="shared" si="34"/>
        <v>1046.01</v>
      </c>
      <c r="Q109" s="568">
        <f t="shared" ref="Q109:Q115" si="36">L109+P109</f>
        <v>2899.9700000000003</v>
      </c>
      <c r="R109" s="17">
        <v>2500</v>
      </c>
      <c r="S109" s="17">
        <v>127178</v>
      </c>
      <c r="T109" s="434"/>
    </row>
    <row r="110" spans="1:20" ht="15.75" thickBot="1" x14ac:dyDescent="0.3">
      <c r="A110" s="17" t="s">
        <v>59</v>
      </c>
      <c r="B110" s="199"/>
      <c r="C110" s="433">
        <v>1324.22</v>
      </c>
      <c r="D110" s="199"/>
      <c r="E110" s="199">
        <v>92.76</v>
      </c>
      <c r="F110" s="249">
        <f t="shared" si="22"/>
        <v>57.910068000000003</v>
      </c>
      <c r="G110" s="249">
        <f t="shared" si="23"/>
        <v>34.849932000000003</v>
      </c>
      <c r="H110" s="592">
        <v>143.55000000000001</v>
      </c>
      <c r="I110" s="620">
        <f t="shared" si="20"/>
        <v>236.31</v>
      </c>
      <c r="J110" s="20">
        <v>269.85000000000002</v>
      </c>
      <c r="K110" s="199">
        <v>28.47</v>
      </c>
      <c r="L110" s="457">
        <f>SUM(I110:K110)</f>
        <v>534.63</v>
      </c>
      <c r="M110" s="199">
        <v>63.33</v>
      </c>
      <c r="N110" s="433">
        <v>102.6</v>
      </c>
      <c r="O110" s="242">
        <v>880.08</v>
      </c>
      <c r="P110" s="459">
        <f t="shared" si="34"/>
        <v>1046.01</v>
      </c>
      <c r="Q110" s="569">
        <f t="shared" si="36"/>
        <v>1580.6399999999999</v>
      </c>
      <c r="R110" s="17">
        <v>2500</v>
      </c>
      <c r="S110" s="199">
        <v>20192</v>
      </c>
      <c r="T110" s="246"/>
    </row>
    <row r="111" spans="1:20" ht="15.75" thickBot="1" x14ac:dyDescent="0.3">
      <c r="A111" s="243"/>
      <c r="B111" s="241"/>
      <c r="C111" s="253">
        <f>SUM(C108:C110)</f>
        <v>3972.66</v>
      </c>
      <c r="D111" s="244"/>
      <c r="E111" s="243"/>
      <c r="F111" s="250">
        <f t="shared" si="22"/>
        <v>0</v>
      </c>
      <c r="G111" s="600">
        <f t="shared" si="23"/>
        <v>0</v>
      </c>
      <c r="H111" s="593"/>
      <c r="I111" s="622">
        <f t="shared" si="20"/>
        <v>0</v>
      </c>
      <c r="J111" s="245"/>
      <c r="K111" s="244"/>
      <c r="L111" s="460">
        <f>K111+J111+I111+D111+C111</f>
        <v>3972.66</v>
      </c>
      <c r="M111" s="245"/>
      <c r="N111" s="253">
        <f>SUM(N108:N110)</f>
        <v>307.79999999999995</v>
      </c>
      <c r="O111" s="244">
        <f>SUM(O108:O110)</f>
        <v>2640.2400000000002</v>
      </c>
      <c r="P111" s="460">
        <f t="shared" si="34"/>
        <v>2948.04</v>
      </c>
      <c r="Q111" s="567">
        <f t="shared" si="36"/>
        <v>6920.7</v>
      </c>
      <c r="R111" s="603"/>
      <c r="S111" s="260"/>
      <c r="T111" s="245"/>
    </row>
    <row r="112" spans="1:20" x14ac:dyDescent="0.25">
      <c r="A112" s="17" t="s">
        <v>48</v>
      </c>
      <c r="B112" s="20">
        <v>28</v>
      </c>
      <c r="C112" s="433">
        <v>877.01</v>
      </c>
      <c r="D112" s="242">
        <v>277.89</v>
      </c>
      <c r="E112" s="242">
        <v>462.98</v>
      </c>
      <c r="F112" s="251">
        <f t="shared" si="22"/>
        <v>289.03841399999999</v>
      </c>
      <c r="G112" s="251">
        <f t="shared" si="23"/>
        <v>173.941586</v>
      </c>
      <c r="H112" s="587">
        <v>46.9</v>
      </c>
      <c r="I112" s="621">
        <f t="shared" si="20"/>
        <v>509.88</v>
      </c>
      <c r="J112" s="242">
        <v>0</v>
      </c>
      <c r="K112" s="242">
        <v>7.51</v>
      </c>
      <c r="L112" s="457">
        <f t="shared" ref="L112:L142" si="37">C112+D112+I112+J112+K112</f>
        <v>1672.2900000000002</v>
      </c>
      <c r="M112" s="242">
        <v>209.64</v>
      </c>
      <c r="N112" s="433">
        <v>67.95</v>
      </c>
      <c r="O112" s="242">
        <v>582.86</v>
      </c>
      <c r="P112" s="457">
        <f t="shared" si="34"/>
        <v>860.45</v>
      </c>
      <c r="Q112" s="568">
        <f t="shared" si="36"/>
        <v>2532.7400000000002</v>
      </c>
      <c r="R112" s="17">
        <v>0</v>
      </c>
      <c r="S112" s="20"/>
      <c r="T112" s="432">
        <v>28</v>
      </c>
    </row>
    <row r="113" spans="1:20" x14ac:dyDescent="0.25">
      <c r="A113" s="17" t="s">
        <v>111</v>
      </c>
      <c r="B113" s="17"/>
      <c r="C113" s="433">
        <v>877.01</v>
      </c>
      <c r="D113" s="17">
        <v>310.07</v>
      </c>
      <c r="E113" s="17">
        <v>418.88</v>
      </c>
      <c r="F113" s="48">
        <f t="shared" si="22"/>
        <v>261.50678400000004</v>
      </c>
      <c r="G113" s="48">
        <f t="shared" si="23"/>
        <v>157.37321599999999</v>
      </c>
      <c r="H113" s="588">
        <v>68.86</v>
      </c>
      <c r="I113" s="520">
        <f t="shared" si="20"/>
        <v>487.74</v>
      </c>
      <c r="J113" s="242">
        <v>809.55</v>
      </c>
      <c r="K113" s="248">
        <v>9.49</v>
      </c>
      <c r="L113" s="457">
        <f t="shared" si="37"/>
        <v>2493.8599999999997</v>
      </c>
      <c r="M113" s="17">
        <v>189.99</v>
      </c>
      <c r="N113" s="433">
        <v>67.95</v>
      </c>
      <c r="O113" s="242">
        <v>582.86</v>
      </c>
      <c r="P113" s="456">
        <f t="shared" si="34"/>
        <v>840.8</v>
      </c>
      <c r="Q113" s="562">
        <f t="shared" si="36"/>
        <v>3334.66</v>
      </c>
      <c r="R113" s="17">
        <v>0</v>
      </c>
      <c r="S113" s="17"/>
      <c r="T113" s="434"/>
    </row>
    <row r="114" spans="1:20" ht="15.75" thickBot="1" x14ac:dyDescent="0.3">
      <c r="A114" s="17" t="s">
        <v>59</v>
      </c>
      <c r="B114" s="199"/>
      <c r="C114" s="433"/>
      <c r="D114" s="199"/>
      <c r="E114" s="199">
        <v>496.84</v>
      </c>
      <c r="F114" s="249">
        <f t="shared" si="22"/>
        <v>310.177212</v>
      </c>
      <c r="G114" s="249">
        <f t="shared" si="23"/>
        <v>186.66278799999998</v>
      </c>
      <c r="H114" s="592">
        <v>95.07</v>
      </c>
      <c r="I114" s="620">
        <f t="shared" si="20"/>
        <v>591.91</v>
      </c>
      <c r="J114" s="20">
        <v>809.55</v>
      </c>
      <c r="K114" s="247">
        <v>18.850000000000001</v>
      </c>
      <c r="L114" s="457">
        <f t="shared" si="37"/>
        <v>1420.31</v>
      </c>
      <c r="M114" s="199">
        <v>189.99</v>
      </c>
      <c r="N114" s="433">
        <v>67.95</v>
      </c>
      <c r="O114" s="242">
        <v>582.86</v>
      </c>
      <c r="P114" s="461">
        <f t="shared" si="34"/>
        <v>840.8</v>
      </c>
      <c r="Q114" s="566">
        <f t="shared" si="36"/>
        <v>2261.1099999999997</v>
      </c>
      <c r="R114" s="17">
        <v>0</v>
      </c>
      <c r="S114" s="199"/>
      <c r="T114" s="246"/>
    </row>
    <row r="115" spans="1:20" ht="15.75" thickBot="1" x14ac:dyDescent="0.3">
      <c r="A115" s="228"/>
      <c r="B115" s="237"/>
      <c r="C115" s="253">
        <f>SUM(C112:C114)</f>
        <v>1754.02</v>
      </c>
      <c r="D115" s="244"/>
      <c r="E115" s="437"/>
      <c r="F115" s="268">
        <f t="shared" si="22"/>
        <v>0</v>
      </c>
      <c r="G115" s="600">
        <f t="shared" si="23"/>
        <v>0</v>
      </c>
      <c r="H115" s="597"/>
      <c r="I115" s="622">
        <f t="shared" si="20"/>
        <v>0</v>
      </c>
      <c r="J115" s="245"/>
      <c r="K115" s="244"/>
      <c r="L115" s="462">
        <f t="shared" si="37"/>
        <v>1754.02</v>
      </c>
      <c r="M115" s="245"/>
      <c r="N115" s="253">
        <f>SUM(N112:N114)</f>
        <v>203.85000000000002</v>
      </c>
      <c r="O115" s="244">
        <f>SUM(O112:O114)</f>
        <v>1748.58</v>
      </c>
      <c r="P115" s="460">
        <f t="shared" si="34"/>
        <v>1952.4299999999998</v>
      </c>
      <c r="Q115" s="567">
        <f t="shared" si="36"/>
        <v>3706.45</v>
      </c>
      <c r="R115" s="603"/>
      <c r="S115" s="260"/>
      <c r="T115" s="245"/>
    </row>
    <row r="116" spans="1:20" ht="15.75" thickBot="1" x14ac:dyDescent="0.3">
      <c r="A116" s="17" t="s">
        <v>48</v>
      </c>
      <c r="B116" s="20">
        <v>29</v>
      </c>
      <c r="C116" s="433">
        <v>1318.42</v>
      </c>
      <c r="D116" s="242">
        <v>342.61</v>
      </c>
      <c r="E116" s="242">
        <v>353.78</v>
      </c>
      <c r="F116" s="251">
        <f t="shared" si="22"/>
        <v>220.86485399999998</v>
      </c>
      <c r="G116" s="251">
        <f t="shared" si="23"/>
        <v>132.91514599999999</v>
      </c>
      <c r="H116" s="587">
        <v>70.510000000000005</v>
      </c>
      <c r="I116" s="621">
        <f t="shared" si="20"/>
        <v>424.28999999999996</v>
      </c>
      <c r="J116" s="242">
        <v>0</v>
      </c>
      <c r="K116" s="242">
        <v>16.309999999999999</v>
      </c>
      <c r="L116" s="463">
        <f t="shared" si="37"/>
        <v>2101.63</v>
      </c>
      <c r="M116" s="242">
        <v>69.88</v>
      </c>
      <c r="N116" s="433">
        <v>102.15</v>
      </c>
      <c r="O116" s="242">
        <v>876.22</v>
      </c>
      <c r="P116" s="457">
        <f t="shared" si="34"/>
        <v>1048.25</v>
      </c>
      <c r="Q116" s="568">
        <f>L116+P116</f>
        <v>3149.88</v>
      </c>
      <c r="R116" s="17">
        <v>6000</v>
      </c>
      <c r="S116" s="20">
        <v>300840</v>
      </c>
      <c r="T116" s="432">
        <v>29</v>
      </c>
    </row>
    <row r="117" spans="1:20" ht="15.75" thickBot="1" x14ac:dyDescent="0.3">
      <c r="A117" s="17" t="s">
        <v>111</v>
      </c>
      <c r="B117" s="17"/>
      <c r="C117" s="433">
        <v>1318.42</v>
      </c>
      <c r="D117" s="17">
        <v>163.61000000000001</v>
      </c>
      <c r="E117" s="17">
        <v>271.02999999999997</v>
      </c>
      <c r="F117" s="48">
        <f t="shared" si="22"/>
        <v>169.20402899999999</v>
      </c>
      <c r="G117" s="48">
        <f t="shared" si="23"/>
        <v>101.82597099999998</v>
      </c>
      <c r="H117" s="155">
        <v>103.51</v>
      </c>
      <c r="I117" s="520">
        <f t="shared" si="20"/>
        <v>374.53999999999996</v>
      </c>
      <c r="J117" s="242">
        <v>269.85000000000002</v>
      </c>
      <c r="K117" s="17">
        <v>14.26</v>
      </c>
      <c r="L117" s="463">
        <f t="shared" si="37"/>
        <v>2140.6800000000003</v>
      </c>
      <c r="M117" s="17">
        <v>63.33</v>
      </c>
      <c r="N117" s="433">
        <v>102.15</v>
      </c>
      <c r="O117" s="242">
        <v>876.22</v>
      </c>
      <c r="P117" s="456">
        <f t="shared" si="34"/>
        <v>1041.7</v>
      </c>
      <c r="Q117" s="568">
        <f t="shared" ref="Q117:Q123" si="38">L117+P117</f>
        <v>3182.38</v>
      </c>
      <c r="R117" s="17">
        <v>5000</v>
      </c>
      <c r="S117" s="17">
        <v>796637</v>
      </c>
      <c r="T117" s="434"/>
    </row>
    <row r="118" spans="1:20" ht="15.75" thickBot="1" x14ac:dyDescent="0.3">
      <c r="A118" s="17" t="s">
        <v>59</v>
      </c>
      <c r="B118" s="199"/>
      <c r="C118" s="433"/>
      <c r="D118" s="199"/>
      <c r="E118" s="199">
        <v>314.72000000000003</v>
      </c>
      <c r="F118" s="249">
        <f t="shared" si="22"/>
        <v>196.47969600000002</v>
      </c>
      <c r="G118" s="249">
        <f t="shared" si="23"/>
        <v>118.24030400000001</v>
      </c>
      <c r="H118" s="591">
        <v>142.91999999999999</v>
      </c>
      <c r="I118" s="620">
        <f t="shared" si="20"/>
        <v>457.64</v>
      </c>
      <c r="J118" s="199">
        <v>269.85000000000002</v>
      </c>
      <c r="K118" s="199">
        <v>40.520000000000003</v>
      </c>
      <c r="L118" s="463">
        <f t="shared" si="37"/>
        <v>768.01</v>
      </c>
      <c r="M118" s="199">
        <v>63.33</v>
      </c>
      <c r="N118" s="433">
        <v>102.15</v>
      </c>
      <c r="O118" s="242">
        <v>876.22</v>
      </c>
      <c r="P118" s="461">
        <f t="shared" si="34"/>
        <v>1041.7</v>
      </c>
      <c r="Q118" s="569">
        <f t="shared" si="38"/>
        <v>1809.71</v>
      </c>
      <c r="R118" s="17">
        <v>12000</v>
      </c>
      <c r="S118" s="199">
        <v>136870</v>
      </c>
      <c r="T118" s="246"/>
    </row>
    <row r="119" spans="1:20" ht="15.75" thickBot="1" x14ac:dyDescent="0.3">
      <c r="A119" s="243"/>
      <c r="B119" s="241"/>
      <c r="C119" s="253">
        <f>SUM(C116:C118)</f>
        <v>2636.84</v>
      </c>
      <c r="D119" s="244"/>
      <c r="E119" s="243"/>
      <c r="F119" s="250">
        <f t="shared" si="22"/>
        <v>0</v>
      </c>
      <c r="G119" s="600">
        <f t="shared" si="23"/>
        <v>0</v>
      </c>
      <c r="H119" s="593"/>
      <c r="I119" s="622">
        <f t="shared" si="20"/>
        <v>0</v>
      </c>
      <c r="J119" s="245"/>
      <c r="K119" s="244"/>
      <c r="L119" s="460">
        <f t="shared" si="37"/>
        <v>2636.84</v>
      </c>
      <c r="M119" s="245"/>
      <c r="N119" s="253">
        <f>SUM(N116:N118)</f>
        <v>306.45000000000005</v>
      </c>
      <c r="O119" s="244">
        <f>SUM(O116:O118)</f>
        <v>2628.66</v>
      </c>
      <c r="P119" s="471">
        <f>SUM(P116:P118)</f>
        <v>3131.6499999999996</v>
      </c>
      <c r="Q119" s="567">
        <f t="shared" si="38"/>
        <v>5768.49</v>
      </c>
      <c r="R119" s="603"/>
      <c r="S119" s="260"/>
      <c r="T119" s="245"/>
    </row>
    <row r="120" spans="1:20" x14ac:dyDescent="0.25">
      <c r="A120" s="17" t="s">
        <v>48</v>
      </c>
      <c r="B120" s="20">
        <v>30</v>
      </c>
      <c r="C120" s="433">
        <v>1335.84</v>
      </c>
      <c r="D120" s="242">
        <v>108.75</v>
      </c>
      <c r="E120" s="242">
        <v>176.95</v>
      </c>
      <c r="F120" s="251">
        <f t="shared" si="22"/>
        <v>110.46988499999999</v>
      </c>
      <c r="G120" s="251">
        <f t="shared" si="23"/>
        <v>66.480114999999998</v>
      </c>
      <c r="H120" s="587">
        <v>71.44</v>
      </c>
      <c r="I120" s="621">
        <f t="shared" si="20"/>
        <v>248.39</v>
      </c>
      <c r="J120" s="612">
        <v>0</v>
      </c>
      <c r="K120" s="242">
        <v>11.43</v>
      </c>
      <c r="L120" s="457">
        <f t="shared" si="37"/>
        <v>1704.41</v>
      </c>
      <c r="M120" s="242">
        <v>139.76</v>
      </c>
      <c r="N120" s="433">
        <v>103.5</v>
      </c>
      <c r="O120" s="242">
        <v>887.8</v>
      </c>
      <c r="P120" s="457">
        <f t="shared" si="34"/>
        <v>1131.06</v>
      </c>
      <c r="Q120" s="568">
        <f t="shared" si="38"/>
        <v>2835.4700000000003</v>
      </c>
      <c r="R120" s="17">
        <v>3000</v>
      </c>
      <c r="S120" s="20">
        <v>355669</v>
      </c>
      <c r="T120" s="432">
        <v>30</v>
      </c>
    </row>
    <row r="121" spans="1:20" x14ac:dyDescent="0.25">
      <c r="A121" s="17" t="s">
        <v>111</v>
      </c>
      <c r="B121" s="17"/>
      <c r="C121" s="433">
        <v>1335.84</v>
      </c>
      <c r="D121" s="17">
        <v>119.94</v>
      </c>
      <c r="E121" s="17">
        <v>190.07</v>
      </c>
      <c r="F121" s="48">
        <f t="shared" si="22"/>
        <v>118.660701</v>
      </c>
      <c r="G121" s="48">
        <f t="shared" si="23"/>
        <v>71.40929899999999</v>
      </c>
      <c r="H121" s="155">
        <v>104.88</v>
      </c>
      <c r="I121" s="520">
        <f t="shared" si="20"/>
        <v>294.95</v>
      </c>
      <c r="J121" s="156">
        <v>0</v>
      </c>
      <c r="K121" s="17">
        <v>14.45</v>
      </c>
      <c r="L121" s="457">
        <f t="shared" si="37"/>
        <v>1765.18</v>
      </c>
      <c r="M121" s="17">
        <v>126.66</v>
      </c>
      <c r="N121" s="433">
        <v>103.5</v>
      </c>
      <c r="O121" s="242">
        <v>887.8</v>
      </c>
      <c r="P121" s="457">
        <f t="shared" ref="P121:P122" si="39">SUM(M121:O121)</f>
        <v>1117.96</v>
      </c>
      <c r="Q121" s="561">
        <f t="shared" si="38"/>
        <v>2883.1400000000003</v>
      </c>
      <c r="R121" s="17">
        <v>3000</v>
      </c>
      <c r="S121" s="17">
        <v>10139</v>
      </c>
      <c r="T121" s="434"/>
    </row>
    <row r="122" spans="1:20" ht="15.75" thickBot="1" x14ac:dyDescent="0.3">
      <c r="A122" s="17" t="s">
        <v>59</v>
      </c>
      <c r="B122" s="246"/>
      <c r="C122" s="433"/>
      <c r="D122" s="199"/>
      <c r="E122" s="247">
        <v>158.71</v>
      </c>
      <c r="F122" s="249">
        <f t="shared" si="22"/>
        <v>99.082653000000008</v>
      </c>
      <c r="G122" s="249">
        <f t="shared" si="23"/>
        <v>59.627347</v>
      </c>
      <c r="H122" s="595">
        <v>144.81</v>
      </c>
      <c r="I122" s="620">
        <f t="shared" si="20"/>
        <v>303.52</v>
      </c>
      <c r="J122" s="614">
        <v>0</v>
      </c>
      <c r="K122" s="247">
        <v>28.72</v>
      </c>
      <c r="L122" s="459">
        <f t="shared" si="37"/>
        <v>332.24</v>
      </c>
      <c r="M122" s="247">
        <v>126.66</v>
      </c>
      <c r="N122" s="433">
        <v>103.5</v>
      </c>
      <c r="O122" s="242">
        <v>887.8</v>
      </c>
      <c r="P122" s="459">
        <f t="shared" si="39"/>
        <v>1117.96</v>
      </c>
      <c r="Q122" s="570">
        <f t="shared" si="38"/>
        <v>1450.2</v>
      </c>
      <c r="R122" s="17">
        <v>3000</v>
      </c>
      <c r="S122" s="199">
        <v>213173</v>
      </c>
      <c r="T122" s="246"/>
    </row>
    <row r="123" spans="1:20" ht="15.75" thickBot="1" x14ac:dyDescent="0.3">
      <c r="A123" s="243"/>
      <c r="B123" s="241"/>
      <c r="C123" s="253">
        <f>SUM(C120:C122)</f>
        <v>2671.68</v>
      </c>
      <c r="D123" s="241"/>
      <c r="E123" s="244"/>
      <c r="F123" s="268">
        <f t="shared" si="22"/>
        <v>0</v>
      </c>
      <c r="G123" s="600">
        <f t="shared" si="23"/>
        <v>0</v>
      </c>
      <c r="H123" s="593"/>
      <c r="I123" s="622">
        <f t="shared" si="20"/>
        <v>0</v>
      </c>
      <c r="J123" s="256"/>
      <c r="K123" s="267"/>
      <c r="L123" s="460">
        <f t="shared" si="37"/>
        <v>2671.68</v>
      </c>
      <c r="M123" s="245"/>
      <c r="N123" s="253">
        <f>SUM(N120:N122)</f>
        <v>310.5</v>
      </c>
      <c r="O123" s="244">
        <f>SUM(O120:O122)</f>
        <v>2663.3999999999996</v>
      </c>
      <c r="P123" s="460">
        <f>SUM(P120:P122)</f>
        <v>3366.98</v>
      </c>
      <c r="Q123" s="567">
        <f t="shared" si="38"/>
        <v>6038.66</v>
      </c>
      <c r="R123" s="603"/>
      <c r="S123" s="260"/>
      <c r="T123" s="245"/>
    </row>
    <row r="124" spans="1:20" x14ac:dyDescent="0.25">
      <c r="A124" s="17" t="s">
        <v>48</v>
      </c>
      <c r="B124" s="20">
        <v>31</v>
      </c>
      <c r="C124" s="433">
        <v>888.62</v>
      </c>
      <c r="D124" s="242">
        <v>53.65</v>
      </c>
      <c r="E124" s="242">
        <v>194.46</v>
      </c>
      <c r="F124" s="251">
        <f t="shared" si="22"/>
        <v>121.40137800000001</v>
      </c>
      <c r="G124" s="251">
        <f t="shared" si="23"/>
        <v>73.058622</v>
      </c>
      <c r="H124" s="587">
        <v>47.52</v>
      </c>
      <c r="I124" s="621">
        <f t="shared" si="20"/>
        <v>241.98000000000002</v>
      </c>
      <c r="J124" s="242">
        <v>0</v>
      </c>
      <c r="K124" s="433">
        <v>10.87</v>
      </c>
      <c r="L124" s="457">
        <f t="shared" si="37"/>
        <v>1195.1199999999999</v>
      </c>
      <c r="M124" s="242">
        <v>139.76</v>
      </c>
      <c r="N124" s="433">
        <v>68.849999999999994</v>
      </c>
      <c r="O124" s="242">
        <v>590.58000000000004</v>
      </c>
      <c r="P124" s="457">
        <f t="shared" ref="P124:P170" si="40">SUM(M124:O124)</f>
        <v>799.19</v>
      </c>
      <c r="Q124" s="571">
        <f>L124+P124</f>
        <v>1994.31</v>
      </c>
      <c r="R124" s="17">
        <v>2009</v>
      </c>
      <c r="S124" s="20">
        <v>130878</v>
      </c>
      <c r="T124" s="432">
        <v>31</v>
      </c>
    </row>
    <row r="125" spans="1:20" x14ac:dyDescent="0.25">
      <c r="A125" s="17" t="s">
        <v>111</v>
      </c>
      <c r="B125" s="17"/>
      <c r="C125" s="433">
        <v>888.62</v>
      </c>
      <c r="D125" s="17">
        <v>8.18</v>
      </c>
      <c r="E125" s="17">
        <v>138.63</v>
      </c>
      <c r="F125" s="48">
        <f t="shared" si="22"/>
        <v>86.546708999999993</v>
      </c>
      <c r="G125" s="48">
        <f t="shared" si="23"/>
        <v>52.083290999999996</v>
      </c>
      <c r="H125" s="155">
        <v>69.77</v>
      </c>
      <c r="I125" s="520">
        <f t="shared" si="20"/>
        <v>208.39999999999998</v>
      </c>
      <c r="J125" s="242">
        <v>539.70000000000005</v>
      </c>
      <c r="K125" s="26">
        <v>9.61</v>
      </c>
      <c r="L125" s="457">
        <f t="shared" si="37"/>
        <v>1654.5099999999998</v>
      </c>
      <c r="M125" s="17">
        <v>126.66</v>
      </c>
      <c r="N125" s="433">
        <v>68.849999999999994</v>
      </c>
      <c r="O125" s="242">
        <v>590.58000000000004</v>
      </c>
      <c r="P125" s="456">
        <f t="shared" si="40"/>
        <v>786.09</v>
      </c>
      <c r="Q125" s="568">
        <f t="shared" ref="Q125:Q130" si="41">L125+P125</f>
        <v>2440.6</v>
      </c>
      <c r="R125" s="17">
        <v>0</v>
      </c>
      <c r="S125" s="17"/>
      <c r="T125" s="434"/>
    </row>
    <row r="126" spans="1:20" ht="15.75" thickBot="1" x14ac:dyDescent="0.3">
      <c r="A126" s="17" t="s">
        <v>59</v>
      </c>
      <c r="B126" s="199"/>
      <c r="C126" s="433"/>
      <c r="D126" s="247"/>
      <c r="E126" s="199">
        <v>179.66</v>
      </c>
      <c r="F126" s="249">
        <f t="shared" si="22"/>
        <v>112.161738</v>
      </c>
      <c r="G126" s="249">
        <f t="shared" si="23"/>
        <v>67.498261999999997</v>
      </c>
      <c r="H126" s="591">
        <v>96.33</v>
      </c>
      <c r="I126" s="620">
        <f t="shared" si="20"/>
        <v>275.99</v>
      </c>
      <c r="J126" s="199">
        <v>539.70000000000005</v>
      </c>
      <c r="K126" s="172">
        <v>27.29</v>
      </c>
      <c r="L126" s="459">
        <f t="shared" si="37"/>
        <v>842.98</v>
      </c>
      <c r="M126" s="199">
        <v>126.66</v>
      </c>
      <c r="N126" s="433">
        <v>68.849999999999994</v>
      </c>
      <c r="O126" s="242">
        <v>590.58000000000004</v>
      </c>
      <c r="P126" s="461">
        <f t="shared" si="40"/>
        <v>786.09</v>
      </c>
      <c r="Q126" s="568">
        <f t="shared" si="41"/>
        <v>1629.0700000000002</v>
      </c>
      <c r="R126" s="17">
        <v>2558</v>
      </c>
      <c r="S126" s="199">
        <v>966566</v>
      </c>
      <c r="T126" s="246"/>
    </row>
    <row r="127" spans="1:20" ht="15.75" thickBot="1" x14ac:dyDescent="0.3">
      <c r="A127" s="243"/>
      <c r="B127" s="241"/>
      <c r="C127" s="253">
        <f>SUM(C124:C126)</f>
        <v>1777.24</v>
      </c>
      <c r="D127" s="244"/>
      <c r="E127" s="243"/>
      <c r="F127" s="250">
        <f t="shared" si="22"/>
        <v>0</v>
      </c>
      <c r="G127" s="600">
        <f t="shared" si="23"/>
        <v>0</v>
      </c>
      <c r="H127" s="593"/>
      <c r="I127" s="622">
        <f t="shared" si="20"/>
        <v>0</v>
      </c>
      <c r="J127" s="256"/>
      <c r="K127" s="275"/>
      <c r="L127" s="460">
        <f t="shared" si="37"/>
        <v>1777.24</v>
      </c>
      <c r="M127" s="245"/>
      <c r="N127" s="253">
        <f>SUM(N124:N126)</f>
        <v>206.54999999999998</v>
      </c>
      <c r="O127" s="244">
        <f>SUM(O124:O126)</f>
        <v>1771.7400000000002</v>
      </c>
      <c r="P127" s="470">
        <f t="shared" si="40"/>
        <v>1978.2900000000002</v>
      </c>
      <c r="Q127" s="572">
        <f t="shared" si="41"/>
        <v>3755.53</v>
      </c>
      <c r="R127" s="603"/>
      <c r="S127" s="260"/>
      <c r="T127" s="245"/>
    </row>
    <row r="128" spans="1:20" x14ac:dyDescent="0.25">
      <c r="A128" s="17" t="s">
        <v>48</v>
      </c>
      <c r="B128" s="20">
        <v>32</v>
      </c>
      <c r="C128" s="433">
        <v>1306.8</v>
      </c>
      <c r="D128" s="242">
        <v>787.6</v>
      </c>
      <c r="E128" s="242">
        <v>802.75</v>
      </c>
      <c r="F128" s="251">
        <f t="shared" si="22"/>
        <v>501.15682500000003</v>
      </c>
      <c r="G128" s="251">
        <f t="shared" si="23"/>
        <v>301.59317499999997</v>
      </c>
      <c r="H128" s="596">
        <v>69.89</v>
      </c>
      <c r="I128" s="621">
        <f t="shared" si="20"/>
        <v>872.64</v>
      </c>
      <c r="J128" s="242">
        <v>61.06</v>
      </c>
      <c r="K128" s="242">
        <v>15.98</v>
      </c>
      <c r="L128" s="468">
        <f t="shared" si="37"/>
        <v>3044.08</v>
      </c>
      <c r="M128" s="242">
        <v>69.88</v>
      </c>
      <c r="N128" s="433">
        <v>101.25</v>
      </c>
      <c r="O128" s="242">
        <v>868.5</v>
      </c>
      <c r="P128" s="457">
        <f t="shared" si="40"/>
        <v>1039.6300000000001</v>
      </c>
      <c r="Q128" s="568">
        <f t="shared" si="41"/>
        <v>4083.71</v>
      </c>
      <c r="R128" s="17">
        <v>2852</v>
      </c>
      <c r="S128" s="20">
        <v>497103</v>
      </c>
      <c r="T128" s="432">
        <v>32</v>
      </c>
    </row>
    <row r="129" spans="1:20" x14ac:dyDescent="0.25">
      <c r="A129" s="17" t="s">
        <v>111</v>
      </c>
      <c r="B129" s="17"/>
      <c r="C129" s="433">
        <v>1306.8</v>
      </c>
      <c r="D129" s="17">
        <v>163.01</v>
      </c>
      <c r="E129" s="17">
        <v>243.07</v>
      </c>
      <c r="F129" s="251">
        <f t="shared" si="22"/>
        <v>151.74860100000001</v>
      </c>
      <c r="G129" s="48">
        <f t="shared" si="23"/>
        <v>91.321398999999985</v>
      </c>
      <c r="H129" s="155">
        <v>102.6</v>
      </c>
      <c r="I129" s="520">
        <f t="shared" si="20"/>
        <v>345.66999999999996</v>
      </c>
      <c r="J129" s="20">
        <v>53.27</v>
      </c>
      <c r="K129" s="17">
        <v>14.14</v>
      </c>
      <c r="L129" s="468">
        <f t="shared" si="37"/>
        <v>1882.89</v>
      </c>
      <c r="M129" s="17">
        <v>63.33</v>
      </c>
      <c r="N129" s="433">
        <v>101.25</v>
      </c>
      <c r="O129" s="242">
        <v>868.5</v>
      </c>
      <c r="P129" s="456">
        <f t="shared" si="40"/>
        <v>1033.08</v>
      </c>
      <c r="Q129" s="562">
        <f t="shared" si="41"/>
        <v>2915.9700000000003</v>
      </c>
      <c r="R129" s="17">
        <v>4083</v>
      </c>
      <c r="S129" s="17">
        <v>12867</v>
      </c>
      <c r="T129" s="434"/>
    </row>
    <row r="130" spans="1:20" ht="15.75" thickBot="1" x14ac:dyDescent="0.3">
      <c r="A130" s="17" t="s">
        <v>59</v>
      </c>
      <c r="B130" s="199"/>
      <c r="C130" s="433"/>
      <c r="D130" s="199"/>
      <c r="E130" s="199">
        <v>337.76</v>
      </c>
      <c r="F130" s="510">
        <f t="shared" si="22"/>
        <v>210.86356799999999</v>
      </c>
      <c r="G130" s="249">
        <f t="shared" si="23"/>
        <v>126.89643199999999</v>
      </c>
      <c r="H130" s="591">
        <v>141.66</v>
      </c>
      <c r="I130" s="620">
        <f t="shared" si="20"/>
        <v>479.41999999999996</v>
      </c>
      <c r="J130" s="199">
        <v>74.739999999999995</v>
      </c>
      <c r="K130" s="199">
        <v>40.14</v>
      </c>
      <c r="L130" s="469">
        <f t="shared" si="37"/>
        <v>594.29999999999995</v>
      </c>
      <c r="M130" s="199">
        <v>63.33</v>
      </c>
      <c r="N130" s="433">
        <v>101.25</v>
      </c>
      <c r="O130" s="242">
        <v>868.5</v>
      </c>
      <c r="P130" s="461">
        <f t="shared" si="40"/>
        <v>1033.08</v>
      </c>
      <c r="Q130" s="562">
        <f t="shared" si="41"/>
        <v>1627.3799999999999</v>
      </c>
      <c r="R130" s="17">
        <v>2920</v>
      </c>
      <c r="S130" s="199">
        <v>43622</v>
      </c>
      <c r="T130" s="246"/>
    </row>
    <row r="131" spans="1:20" ht="15.75" thickBot="1" x14ac:dyDescent="0.3">
      <c r="A131" s="243"/>
      <c r="B131" s="241"/>
      <c r="C131" s="253">
        <f>SUM(C128:C130)</f>
        <v>2613.6</v>
      </c>
      <c r="D131" s="241"/>
      <c r="E131" s="244"/>
      <c r="F131" s="629">
        <f t="shared" si="22"/>
        <v>0</v>
      </c>
      <c r="G131" s="628">
        <f t="shared" si="23"/>
        <v>0</v>
      </c>
      <c r="H131" s="593"/>
      <c r="I131" s="622">
        <f t="shared" si="20"/>
        <v>0</v>
      </c>
      <c r="J131" s="245"/>
      <c r="K131" s="244"/>
      <c r="L131" s="460">
        <f t="shared" si="37"/>
        <v>2613.6</v>
      </c>
      <c r="M131" s="245"/>
      <c r="N131" s="253">
        <f>SUM(N128:N130)</f>
        <v>303.75</v>
      </c>
      <c r="O131" s="244">
        <f>SUM(O128:O130)</f>
        <v>2605.5</v>
      </c>
      <c r="P131" s="470">
        <f t="shared" si="40"/>
        <v>2909.25</v>
      </c>
      <c r="Q131" s="573">
        <f>SUM(Q128:Q130)</f>
        <v>8627.06</v>
      </c>
      <c r="R131" s="603"/>
      <c r="S131" s="260"/>
      <c r="T131" s="245"/>
    </row>
    <row r="132" spans="1:20" x14ac:dyDescent="0.25">
      <c r="A132" s="17" t="s">
        <v>48</v>
      </c>
      <c r="B132" s="20">
        <v>33</v>
      </c>
      <c r="C132" s="433">
        <v>1315.51</v>
      </c>
      <c r="D132" s="242">
        <v>99.07</v>
      </c>
      <c r="E132" s="242">
        <v>179.5</v>
      </c>
      <c r="F132" s="251">
        <f t="shared" si="22"/>
        <v>112.06185000000001</v>
      </c>
      <c r="G132" s="251">
        <f t="shared" si="23"/>
        <v>67.438149999999993</v>
      </c>
      <c r="H132" s="587">
        <v>70.349999999999994</v>
      </c>
      <c r="I132" s="621">
        <f t="shared" si="20"/>
        <v>249.85</v>
      </c>
      <c r="J132" s="242">
        <v>151.29</v>
      </c>
      <c r="K132" s="242">
        <v>11.26</v>
      </c>
      <c r="L132" s="457">
        <f t="shared" si="37"/>
        <v>1826.9799999999998</v>
      </c>
      <c r="M132" s="242">
        <v>139.76</v>
      </c>
      <c r="N132" s="433">
        <v>101.93</v>
      </c>
      <c r="O132" s="242">
        <v>874.29</v>
      </c>
      <c r="P132" s="457">
        <f t="shared" si="40"/>
        <v>1115.98</v>
      </c>
      <c r="Q132" s="568">
        <f>L132+P132</f>
        <v>2942.96</v>
      </c>
      <c r="R132" s="17">
        <v>3000</v>
      </c>
      <c r="S132" s="20">
        <v>3591</v>
      </c>
      <c r="T132" s="432">
        <v>33</v>
      </c>
    </row>
    <row r="133" spans="1:20" x14ac:dyDescent="0.25">
      <c r="A133" s="17" t="s">
        <v>111</v>
      </c>
      <c r="B133" s="17"/>
      <c r="C133" s="433">
        <v>1315.51</v>
      </c>
      <c r="D133" s="17">
        <v>121.2</v>
      </c>
      <c r="E133" s="17">
        <v>211.14</v>
      </c>
      <c r="F133" s="48">
        <f t="shared" si="22"/>
        <v>131.81470200000001</v>
      </c>
      <c r="G133" s="48">
        <f t="shared" si="23"/>
        <v>79.325297999999989</v>
      </c>
      <c r="H133" s="155">
        <v>103.28</v>
      </c>
      <c r="I133" s="520">
        <f t="shared" ref="I133:I196" si="42">F133+G133+H133</f>
        <v>314.41999999999996</v>
      </c>
      <c r="J133" s="17">
        <v>206.55</v>
      </c>
      <c r="K133" s="17">
        <v>14.23</v>
      </c>
      <c r="L133" s="457">
        <f t="shared" si="37"/>
        <v>1971.91</v>
      </c>
      <c r="M133" s="17">
        <v>126.66</v>
      </c>
      <c r="N133" s="433">
        <v>101.93</v>
      </c>
      <c r="O133" s="242">
        <v>874.29</v>
      </c>
      <c r="P133" s="456">
        <f t="shared" si="40"/>
        <v>1102.8799999999999</v>
      </c>
      <c r="Q133" s="568">
        <f t="shared" ref="Q133:Q134" si="43">L133+P133</f>
        <v>3074.79</v>
      </c>
      <c r="R133" s="17">
        <v>0</v>
      </c>
      <c r="S133" s="17"/>
      <c r="T133" s="434"/>
    </row>
    <row r="134" spans="1:20" ht="15.75" thickBot="1" x14ac:dyDescent="0.3">
      <c r="A134" s="17" t="s">
        <v>59</v>
      </c>
      <c r="B134" s="199"/>
      <c r="C134" s="433"/>
      <c r="D134" s="199"/>
      <c r="E134" s="199">
        <v>240.65</v>
      </c>
      <c r="F134" s="249">
        <f t="shared" si="22"/>
        <v>150.23779500000001</v>
      </c>
      <c r="G134" s="249">
        <f t="shared" si="23"/>
        <v>90.412205</v>
      </c>
      <c r="H134" s="591">
        <v>142.61000000000001</v>
      </c>
      <c r="I134" s="620">
        <f t="shared" si="42"/>
        <v>383.26</v>
      </c>
      <c r="J134" s="199">
        <v>269.95999999999998</v>
      </c>
      <c r="K134" s="199">
        <v>40.39</v>
      </c>
      <c r="L134" s="459">
        <f t="shared" si="37"/>
        <v>693.61</v>
      </c>
      <c r="M134" s="199">
        <v>126.66</v>
      </c>
      <c r="N134" s="433">
        <v>101.93</v>
      </c>
      <c r="O134" s="242">
        <v>874.29</v>
      </c>
      <c r="P134" s="461">
        <f t="shared" si="40"/>
        <v>1102.8799999999999</v>
      </c>
      <c r="Q134" s="569">
        <f t="shared" si="43"/>
        <v>1796.4899999999998</v>
      </c>
      <c r="R134" s="17">
        <v>3000</v>
      </c>
      <c r="S134" s="199">
        <v>17569</v>
      </c>
      <c r="T134" s="246"/>
    </row>
    <row r="135" spans="1:20" ht="15.75" thickBot="1" x14ac:dyDescent="0.3">
      <c r="A135" s="243"/>
      <c r="B135" s="241"/>
      <c r="C135" s="253">
        <f>SUM(C132:C134)</f>
        <v>2631.02</v>
      </c>
      <c r="D135" s="241"/>
      <c r="E135" s="244"/>
      <c r="F135" s="268">
        <f t="shared" si="22"/>
        <v>0</v>
      </c>
      <c r="G135" s="600">
        <f t="shared" si="23"/>
        <v>0</v>
      </c>
      <c r="H135" s="593"/>
      <c r="I135" s="622">
        <f t="shared" si="42"/>
        <v>0</v>
      </c>
      <c r="J135" s="245"/>
      <c r="K135" s="244"/>
      <c r="L135" s="460">
        <f t="shared" si="37"/>
        <v>2631.02</v>
      </c>
      <c r="M135" s="245"/>
      <c r="N135" s="254">
        <f>SUM(N132:N134)</f>
        <v>305.79000000000002</v>
      </c>
      <c r="O135" s="256">
        <f>SUM(O132:O134)</f>
        <v>2622.87</v>
      </c>
      <c r="P135" s="460">
        <f t="shared" si="40"/>
        <v>2928.66</v>
      </c>
      <c r="Q135" s="567">
        <f>SUM(Q132:Q134)</f>
        <v>7814.24</v>
      </c>
      <c r="R135" s="603"/>
      <c r="S135" s="260"/>
      <c r="T135" s="245"/>
    </row>
    <row r="136" spans="1:20" x14ac:dyDescent="0.25">
      <c r="A136" s="17" t="s">
        <v>48</v>
      </c>
      <c r="B136" s="20">
        <v>34</v>
      </c>
      <c r="C136" s="433">
        <v>874.1</v>
      </c>
      <c r="D136" s="242">
        <v>136.54</v>
      </c>
      <c r="E136" s="242">
        <v>289.8</v>
      </c>
      <c r="F136" s="251">
        <f t="shared" ref="F136:F199" si="44">E136-G136</f>
        <v>180.92214000000001</v>
      </c>
      <c r="G136" s="251">
        <f t="shared" ref="G136:G199" si="45">E136*37.57%</f>
        <v>108.87786</v>
      </c>
      <c r="H136" s="587">
        <v>46.75</v>
      </c>
      <c r="I136" s="621">
        <f t="shared" si="42"/>
        <v>336.55</v>
      </c>
      <c r="J136" s="242">
        <v>39.86</v>
      </c>
      <c r="K136" s="242">
        <v>10.6</v>
      </c>
      <c r="L136" s="457">
        <f t="shared" si="37"/>
        <v>1397.6499999999999</v>
      </c>
      <c r="M136" s="242">
        <v>139.76</v>
      </c>
      <c r="N136" s="433">
        <v>67.73</v>
      </c>
      <c r="O136" s="242">
        <v>580.92999999999995</v>
      </c>
      <c r="P136" s="457">
        <f t="shared" si="40"/>
        <v>788.42</v>
      </c>
      <c r="Q136" s="568">
        <f>L136+P136</f>
        <v>2186.0699999999997</v>
      </c>
      <c r="R136" s="17">
        <v>2300</v>
      </c>
      <c r="S136" s="20">
        <v>34784</v>
      </c>
      <c r="T136" s="432">
        <v>34</v>
      </c>
    </row>
    <row r="137" spans="1:20" x14ac:dyDescent="0.25">
      <c r="A137" s="17" t="s">
        <v>111</v>
      </c>
      <c r="B137" s="17"/>
      <c r="C137" s="433">
        <v>874.1</v>
      </c>
      <c r="D137" s="17">
        <v>136.54</v>
      </c>
      <c r="E137" s="17">
        <v>293.89999999999998</v>
      </c>
      <c r="F137" s="48">
        <f t="shared" si="44"/>
        <v>183.48176999999998</v>
      </c>
      <c r="G137" s="48">
        <f t="shared" si="45"/>
        <v>110.41822999999998</v>
      </c>
      <c r="H137" s="155">
        <v>68.63</v>
      </c>
      <c r="I137" s="520">
        <f t="shared" si="42"/>
        <v>362.53</v>
      </c>
      <c r="J137" s="17">
        <v>135.88999999999999</v>
      </c>
      <c r="K137" s="17">
        <v>13.51</v>
      </c>
      <c r="L137" s="457">
        <f t="shared" si="37"/>
        <v>1522.57</v>
      </c>
      <c r="M137" s="17">
        <v>126.66</v>
      </c>
      <c r="N137" s="433">
        <v>67.73</v>
      </c>
      <c r="O137" s="242">
        <v>580.92999999999995</v>
      </c>
      <c r="P137" s="456">
        <f t="shared" si="40"/>
        <v>775.31999999999994</v>
      </c>
      <c r="Q137" s="568">
        <f t="shared" ref="Q137:Q142" si="46">L137+P137</f>
        <v>2297.89</v>
      </c>
      <c r="R137" s="17">
        <v>2200</v>
      </c>
      <c r="S137" s="17">
        <v>361807</v>
      </c>
      <c r="T137" s="434"/>
    </row>
    <row r="138" spans="1:20" ht="15.75" thickBot="1" x14ac:dyDescent="0.3">
      <c r="A138" s="17" t="s">
        <v>59</v>
      </c>
      <c r="B138" s="199"/>
      <c r="C138" s="433"/>
      <c r="D138" s="199"/>
      <c r="E138" s="199">
        <v>268.73</v>
      </c>
      <c r="F138" s="249">
        <f t="shared" si="44"/>
        <v>167.76813900000002</v>
      </c>
      <c r="G138" s="249">
        <f t="shared" si="45"/>
        <v>100.961861</v>
      </c>
      <c r="H138" s="591">
        <v>94.76</v>
      </c>
      <c r="I138" s="520">
        <f t="shared" si="42"/>
        <v>363.49</v>
      </c>
      <c r="J138" s="199">
        <v>161.07</v>
      </c>
      <c r="K138" s="199">
        <v>18.78</v>
      </c>
      <c r="L138" s="459">
        <f t="shared" si="37"/>
        <v>543.33999999999992</v>
      </c>
      <c r="M138" s="199">
        <v>126.66</v>
      </c>
      <c r="N138" s="433">
        <v>67.73</v>
      </c>
      <c r="O138" s="242">
        <v>580.92999999999995</v>
      </c>
      <c r="P138" s="461">
        <f t="shared" si="40"/>
        <v>775.31999999999994</v>
      </c>
      <c r="Q138" s="569">
        <f t="shared" si="46"/>
        <v>1318.6599999999999</v>
      </c>
      <c r="R138" s="17">
        <v>2300</v>
      </c>
      <c r="S138" s="199">
        <v>44534</v>
      </c>
      <c r="T138" s="246"/>
    </row>
    <row r="139" spans="1:20" ht="15.75" thickBot="1" x14ac:dyDescent="0.3">
      <c r="A139" s="243"/>
      <c r="B139" s="241"/>
      <c r="C139" s="253">
        <f>SUM(C136:C138)</f>
        <v>1748.2</v>
      </c>
      <c r="D139" s="241"/>
      <c r="E139" s="244"/>
      <c r="F139" s="268">
        <f t="shared" si="44"/>
        <v>0</v>
      </c>
      <c r="G139" s="600">
        <f t="shared" si="45"/>
        <v>0</v>
      </c>
      <c r="H139" s="590"/>
      <c r="I139" s="520">
        <f t="shared" si="42"/>
        <v>0</v>
      </c>
      <c r="J139" s="241"/>
      <c r="K139" s="244"/>
      <c r="L139" s="460">
        <f t="shared" si="37"/>
        <v>1748.2</v>
      </c>
      <c r="M139" s="245"/>
      <c r="N139" s="253">
        <f>SUM(N136:N138)</f>
        <v>203.19</v>
      </c>
      <c r="O139" s="244">
        <f>SUM(O136:O138)</f>
        <v>1742.79</v>
      </c>
      <c r="P139" s="460">
        <f t="shared" si="40"/>
        <v>1945.98</v>
      </c>
      <c r="Q139" s="567">
        <f t="shared" si="46"/>
        <v>3694.1800000000003</v>
      </c>
      <c r="R139" s="603"/>
      <c r="S139" s="260"/>
      <c r="T139" s="245"/>
    </row>
    <row r="140" spans="1:20" x14ac:dyDescent="0.25">
      <c r="A140" s="17" t="s">
        <v>48</v>
      </c>
      <c r="B140" s="20">
        <v>35</v>
      </c>
      <c r="C140" s="433">
        <v>1312.61</v>
      </c>
      <c r="D140" s="242">
        <v>192.84</v>
      </c>
      <c r="E140" s="242">
        <v>386</v>
      </c>
      <c r="F140" s="251">
        <f t="shared" si="44"/>
        <v>240.97980000000001</v>
      </c>
      <c r="G140" s="251">
        <f t="shared" si="45"/>
        <v>145.02019999999999</v>
      </c>
      <c r="H140" s="587">
        <v>70.2</v>
      </c>
      <c r="I140" s="520">
        <f t="shared" si="42"/>
        <v>456.2</v>
      </c>
      <c r="J140" s="612">
        <v>0</v>
      </c>
      <c r="K140" s="242">
        <v>16.05</v>
      </c>
      <c r="L140" s="457">
        <f t="shared" si="37"/>
        <v>1977.6999999999998</v>
      </c>
      <c r="M140" s="242">
        <v>209.64</v>
      </c>
      <c r="N140" s="433">
        <v>101.7</v>
      </c>
      <c r="O140" s="242">
        <v>872.36</v>
      </c>
      <c r="P140" s="457">
        <f t="shared" si="40"/>
        <v>1183.7</v>
      </c>
      <c r="Q140" s="568">
        <f t="shared" si="46"/>
        <v>3161.3999999999996</v>
      </c>
      <c r="R140" s="17">
        <v>3200</v>
      </c>
      <c r="S140" s="20">
        <v>688270</v>
      </c>
      <c r="T140" s="432">
        <v>35</v>
      </c>
    </row>
    <row r="141" spans="1:20" x14ac:dyDescent="0.25">
      <c r="A141" s="17" t="s">
        <v>111</v>
      </c>
      <c r="B141" s="17"/>
      <c r="C141" s="433">
        <v>1312.61</v>
      </c>
      <c r="D141" s="17">
        <v>180.63</v>
      </c>
      <c r="E141" s="17">
        <v>307.33999999999997</v>
      </c>
      <c r="F141" s="48">
        <f t="shared" si="44"/>
        <v>191.87236200000001</v>
      </c>
      <c r="G141" s="48">
        <f t="shared" si="45"/>
        <v>115.46763799999998</v>
      </c>
      <c r="H141" s="588">
        <v>103.06</v>
      </c>
      <c r="I141" s="520">
        <f t="shared" si="42"/>
        <v>410.4</v>
      </c>
      <c r="J141" s="613">
        <v>0</v>
      </c>
      <c r="K141" s="17">
        <v>20.29</v>
      </c>
      <c r="L141" s="457">
        <f t="shared" si="37"/>
        <v>1923.9299999999998</v>
      </c>
      <c r="M141" s="17">
        <v>189.99</v>
      </c>
      <c r="N141" s="433">
        <v>101.7</v>
      </c>
      <c r="O141" s="242">
        <v>872.36</v>
      </c>
      <c r="P141" s="456">
        <f t="shared" si="40"/>
        <v>1164.05</v>
      </c>
      <c r="Q141" s="562">
        <f t="shared" si="46"/>
        <v>3087.9799999999996</v>
      </c>
      <c r="R141" s="17">
        <v>3200</v>
      </c>
      <c r="S141" s="17">
        <v>420931</v>
      </c>
      <c r="T141" s="434"/>
    </row>
    <row r="142" spans="1:20" ht="15.75" thickBot="1" x14ac:dyDescent="0.3">
      <c r="A142" s="17" t="s">
        <v>59</v>
      </c>
      <c r="B142" s="199"/>
      <c r="C142" s="433"/>
      <c r="D142" s="199"/>
      <c r="E142" s="199">
        <v>457.41</v>
      </c>
      <c r="F142" s="249">
        <f t="shared" si="44"/>
        <v>285.56106299999999</v>
      </c>
      <c r="G142" s="249">
        <f t="shared" si="45"/>
        <v>171.84893700000001</v>
      </c>
      <c r="H142" s="592">
        <v>142.29</v>
      </c>
      <c r="I142" s="620">
        <f t="shared" si="42"/>
        <v>599.69999999999993</v>
      </c>
      <c r="J142" s="613">
        <v>0</v>
      </c>
      <c r="K142" s="199">
        <v>40.32</v>
      </c>
      <c r="L142" s="457">
        <f t="shared" si="37"/>
        <v>640.02</v>
      </c>
      <c r="M142" s="199">
        <v>189.99</v>
      </c>
      <c r="N142" s="433">
        <v>101.7</v>
      </c>
      <c r="O142" s="242">
        <v>872.36</v>
      </c>
      <c r="P142" s="461">
        <f t="shared" si="40"/>
        <v>1164.05</v>
      </c>
      <c r="Q142" s="562">
        <f t="shared" si="46"/>
        <v>1804.07</v>
      </c>
      <c r="R142" s="17">
        <v>3000</v>
      </c>
      <c r="S142" s="199">
        <v>40260</v>
      </c>
      <c r="T142" s="246"/>
    </row>
    <row r="143" spans="1:20" ht="15.75" thickBot="1" x14ac:dyDescent="0.3">
      <c r="A143" s="243"/>
      <c r="B143" s="241"/>
      <c r="C143" s="253">
        <f>SUM(C140:C142)</f>
        <v>2625.22</v>
      </c>
      <c r="D143" s="241"/>
      <c r="E143" s="244"/>
      <c r="F143" s="268">
        <f t="shared" si="44"/>
        <v>0</v>
      </c>
      <c r="G143" s="600">
        <f t="shared" si="45"/>
        <v>0</v>
      </c>
      <c r="H143" s="593"/>
      <c r="I143" s="622">
        <f t="shared" si="42"/>
        <v>0</v>
      </c>
      <c r="J143" s="245"/>
      <c r="K143" s="244"/>
      <c r="L143" s="460">
        <f t="shared" ref="L143:O143" si="47">SUM(L140:L142)</f>
        <v>4541.6499999999996</v>
      </c>
      <c r="M143" s="245"/>
      <c r="N143" s="253">
        <f t="shared" si="47"/>
        <v>305.10000000000002</v>
      </c>
      <c r="O143" s="244">
        <f t="shared" si="47"/>
        <v>2617.08</v>
      </c>
      <c r="P143" s="460">
        <f t="shared" si="40"/>
        <v>2922.18</v>
      </c>
      <c r="Q143" s="563">
        <f>SUM(Q140:Q142)</f>
        <v>8053.4499999999989</v>
      </c>
      <c r="R143" s="603"/>
      <c r="S143" s="260"/>
      <c r="T143" s="245"/>
    </row>
    <row r="144" spans="1:20" x14ac:dyDescent="0.25">
      <c r="A144" s="17" t="s">
        <v>48</v>
      </c>
      <c r="B144" s="20">
        <v>36</v>
      </c>
      <c r="C144" s="433">
        <v>1245.82</v>
      </c>
      <c r="D144" s="242">
        <v>135.22</v>
      </c>
      <c r="E144" s="242">
        <v>236.31</v>
      </c>
      <c r="F144" s="251">
        <f t="shared" si="44"/>
        <v>147.528333</v>
      </c>
      <c r="G144" s="251">
        <f t="shared" si="45"/>
        <v>88.781666999999999</v>
      </c>
      <c r="H144" s="587">
        <v>66.62</v>
      </c>
      <c r="I144" s="621">
        <f t="shared" si="42"/>
        <v>302.93</v>
      </c>
      <c r="J144" s="612">
        <v>0</v>
      </c>
      <c r="K144" s="242">
        <v>15.24</v>
      </c>
      <c r="L144" s="457">
        <f t="shared" ref="L144:L162" si="48">C144+D144+I144+J144+K144</f>
        <v>1699.21</v>
      </c>
      <c r="M144" s="242">
        <v>139.76</v>
      </c>
      <c r="N144" s="433">
        <v>96.53</v>
      </c>
      <c r="O144" s="242">
        <v>827.97</v>
      </c>
      <c r="P144" s="457">
        <f t="shared" si="40"/>
        <v>1064.26</v>
      </c>
      <c r="Q144" s="561">
        <f>L144+P144</f>
        <v>2763.4700000000003</v>
      </c>
      <c r="R144" s="17">
        <v>3000</v>
      </c>
      <c r="S144" s="20">
        <v>91888</v>
      </c>
      <c r="T144" s="432">
        <v>36</v>
      </c>
    </row>
    <row r="145" spans="1:20" x14ac:dyDescent="0.25">
      <c r="A145" s="17" t="s">
        <v>111</v>
      </c>
      <c r="B145" s="17"/>
      <c r="C145" s="433">
        <v>1245.82</v>
      </c>
      <c r="D145" s="17">
        <v>143.46</v>
      </c>
      <c r="E145" s="17">
        <v>214.66</v>
      </c>
      <c r="F145" s="48">
        <f t="shared" si="44"/>
        <v>134.012238</v>
      </c>
      <c r="G145" s="48">
        <f t="shared" si="45"/>
        <v>80.647762</v>
      </c>
      <c r="H145" s="155">
        <v>97.81</v>
      </c>
      <c r="I145" s="520">
        <f t="shared" si="42"/>
        <v>312.47000000000003</v>
      </c>
      <c r="J145" s="156">
        <v>0</v>
      </c>
      <c r="K145" s="17">
        <v>19.260000000000002</v>
      </c>
      <c r="L145" s="457">
        <f t="shared" si="48"/>
        <v>1721.01</v>
      </c>
      <c r="M145" s="17">
        <v>126.66</v>
      </c>
      <c r="N145" s="433">
        <v>96.53</v>
      </c>
      <c r="O145" s="242">
        <v>827.97</v>
      </c>
      <c r="P145" s="456">
        <f t="shared" si="40"/>
        <v>1051.1600000000001</v>
      </c>
      <c r="Q145" s="561">
        <f t="shared" ref="Q145:Q151" si="49">L145+P145</f>
        <v>2772.17</v>
      </c>
      <c r="R145" s="17">
        <v>3000</v>
      </c>
      <c r="S145" s="17">
        <v>23287</v>
      </c>
      <c r="T145" s="434"/>
    </row>
    <row r="146" spans="1:20" ht="15.75" thickBot="1" x14ac:dyDescent="0.3">
      <c r="A146" s="17" t="s">
        <v>59</v>
      </c>
      <c r="B146" s="199"/>
      <c r="C146" s="433"/>
      <c r="D146" s="199"/>
      <c r="E146" s="199">
        <v>307.70999999999998</v>
      </c>
      <c r="F146" s="249">
        <f t="shared" si="44"/>
        <v>192.103353</v>
      </c>
      <c r="G146" s="249">
        <f t="shared" si="45"/>
        <v>115.60664699999998</v>
      </c>
      <c r="H146" s="591">
        <v>135.05000000000001</v>
      </c>
      <c r="I146" s="620">
        <f t="shared" si="42"/>
        <v>442.76</v>
      </c>
      <c r="J146" s="614">
        <v>0</v>
      </c>
      <c r="K146" s="199">
        <v>38.29</v>
      </c>
      <c r="L146" s="459">
        <f t="shared" si="48"/>
        <v>481.05</v>
      </c>
      <c r="M146" s="199">
        <v>126.66</v>
      </c>
      <c r="N146" s="433">
        <v>96.53</v>
      </c>
      <c r="O146" s="242">
        <v>827.97</v>
      </c>
      <c r="P146" s="461">
        <f t="shared" si="40"/>
        <v>1051.1600000000001</v>
      </c>
      <c r="Q146" s="570">
        <f t="shared" si="49"/>
        <v>1532.21</v>
      </c>
      <c r="R146" s="17">
        <v>3000</v>
      </c>
      <c r="S146" s="199">
        <v>62251</v>
      </c>
      <c r="T146" s="246"/>
    </row>
    <row r="147" spans="1:20" ht="15.75" thickBot="1" x14ac:dyDescent="0.3">
      <c r="A147" s="243"/>
      <c r="B147" s="241"/>
      <c r="C147" s="253">
        <f>SUM(C144:C146)</f>
        <v>2491.64</v>
      </c>
      <c r="D147" s="244"/>
      <c r="E147" s="437"/>
      <c r="F147" s="268">
        <f t="shared" si="44"/>
        <v>0</v>
      </c>
      <c r="G147" s="600">
        <f t="shared" si="45"/>
        <v>0</v>
      </c>
      <c r="H147" s="593"/>
      <c r="I147" s="622">
        <f t="shared" si="42"/>
        <v>0</v>
      </c>
      <c r="J147" s="245"/>
      <c r="K147" s="244"/>
      <c r="L147" s="460">
        <f t="shared" si="48"/>
        <v>2491.64</v>
      </c>
      <c r="M147" s="245"/>
      <c r="N147" s="253">
        <f>SUM(N144:N146)</f>
        <v>289.59000000000003</v>
      </c>
      <c r="O147" s="244">
        <f>SUM(O144:O146)</f>
        <v>2483.91</v>
      </c>
      <c r="P147" s="460">
        <f t="shared" si="40"/>
        <v>2773.5</v>
      </c>
      <c r="Q147" s="567">
        <f t="shared" si="49"/>
        <v>5265.1399999999994</v>
      </c>
      <c r="R147" s="603"/>
      <c r="S147" s="260"/>
      <c r="T147" s="245"/>
    </row>
    <row r="148" spans="1:20" ht="15.75" thickBot="1" x14ac:dyDescent="0.3">
      <c r="A148" s="17" t="s">
        <v>48</v>
      </c>
      <c r="B148" s="20">
        <v>37</v>
      </c>
      <c r="C148" s="242">
        <v>874.1</v>
      </c>
      <c r="D148" s="242">
        <v>145.02000000000001</v>
      </c>
      <c r="E148" s="242">
        <v>248.97</v>
      </c>
      <c r="F148" s="251">
        <f t="shared" si="44"/>
        <v>155.431971</v>
      </c>
      <c r="G148" s="251">
        <f t="shared" si="45"/>
        <v>93.538028999999995</v>
      </c>
      <c r="H148" s="587">
        <v>46.75</v>
      </c>
      <c r="I148" s="621">
        <f t="shared" si="42"/>
        <v>295.72000000000003</v>
      </c>
      <c r="J148" s="242">
        <v>0</v>
      </c>
      <c r="K148" s="433">
        <v>10.69</v>
      </c>
      <c r="L148" s="457">
        <f t="shared" si="48"/>
        <v>1325.5300000000002</v>
      </c>
      <c r="M148" s="242">
        <v>139.76</v>
      </c>
      <c r="N148" s="433">
        <v>67.73</v>
      </c>
      <c r="O148" s="242">
        <v>580.92999999999995</v>
      </c>
      <c r="P148" s="472">
        <f t="shared" si="40"/>
        <v>788.42</v>
      </c>
      <c r="Q148" s="574">
        <f t="shared" si="49"/>
        <v>2113.9500000000003</v>
      </c>
      <c r="R148" s="17">
        <v>4000</v>
      </c>
      <c r="S148" s="20">
        <v>463728</v>
      </c>
      <c r="T148" s="432">
        <v>37</v>
      </c>
    </row>
    <row r="149" spans="1:20" x14ac:dyDescent="0.25">
      <c r="A149" s="17" t="s">
        <v>111</v>
      </c>
      <c r="B149" s="17"/>
      <c r="C149" s="242">
        <v>874.1</v>
      </c>
      <c r="D149" s="17">
        <v>182.56</v>
      </c>
      <c r="E149" s="17">
        <v>225.77</v>
      </c>
      <c r="F149" s="48">
        <f t="shared" si="44"/>
        <v>140.94821100000001</v>
      </c>
      <c r="G149" s="48">
        <f t="shared" si="45"/>
        <v>84.821788999999995</v>
      </c>
      <c r="H149" s="588">
        <v>68.63</v>
      </c>
      <c r="I149" s="520">
        <f t="shared" si="42"/>
        <v>294.39999999999998</v>
      </c>
      <c r="J149" s="242">
        <v>539.70000000000005</v>
      </c>
      <c r="K149" s="26">
        <v>13.51</v>
      </c>
      <c r="L149" s="457">
        <f t="shared" si="48"/>
        <v>1904.27</v>
      </c>
      <c r="M149" s="17">
        <v>126.66</v>
      </c>
      <c r="N149" s="433">
        <v>67.73</v>
      </c>
      <c r="O149" s="242">
        <v>580.92999999999995</v>
      </c>
      <c r="P149" s="456">
        <f t="shared" si="40"/>
        <v>775.31999999999994</v>
      </c>
      <c r="Q149" s="575">
        <f t="shared" si="49"/>
        <v>2679.59</v>
      </c>
      <c r="R149" s="17">
        <v>0</v>
      </c>
      <c r="S149" s="17"/>
      <c r="T149" s="434"/>
    </row>
    <row r="150" spans="1:20" ht="15.75" thickBot="1" x14ac:dyDescent="0.3">
      <c r="A150" s="17" t="s">
        <v>59</v>
      </c>
      <c r="B150" s="199"/>
      <c r="C150" s="242"/>
      <c r="D150" s="199"/>
      <c r="E150" s="199">
        <v>171.3</v>
      </c>
      <c r="F150" s="249">
        <f t="shared" si="44"/>
        <v>106.94259000000001</v>
      </c>
      <c r="G150" s="249">
        <f t="shared" si="45"/>
        <v>64.357410000000002</v>
      </c>
      <c r="H150" s="592">
        <v>94.76</v>
      </c>
      <c r="I150" s="620">
        <f t="shared" si="42"/>
        <v>266.06</v>
      </c>
      <c r="J150" s="20">
        <v>539.70000000000005</v>
      </c>
      <c r="K150" s="172">
        <v>38.29</v>
      </c>
      <c r="L150" s="459">
        <f t="shared" si="48"/>
        <v>844.05</v>
      </c>
      <c r="M150" s="199">
        <v>126.66</v>
      </c>
      <c r="N150" s="433">
        <v>67.73</v>
      </c>
      <c r="O150" s="242">
        <v>580.92999999999995</v>
      </c>
      <c r="P150" s="461">
        <f t="shared" si="40"/>
        <v>775.31999999999994</v>
      </c>
      <c r="Q150" s="562">
        <f t="shared" si="49"/>
        <v>1619.37</v>
      </c>
      <c r="R150" s="17">
        <v>0</v>
      </c>
      <c r="S150" s="199"/>
      <c r="T150" s="246"/>
    </row>
    <row r="151" spans="1:20" ht="15.75" thickBot="1" x14ac:dyDescent="0.3">
      <c r="A151" s="243"/>
      <c r="B151" s="241"/>
      <c r="C151" s="253">
        <f>SUM(C148:C150)</f>
        <v>1748.2</v>
      </c>
      <c r="D151" s="244"/>
      <c r="E151" s="243"/>
      <c r="F151" s="250">
        <f t="shared" si="44"/>
        <v>0</v>
      </c>
      <c r="G151" s="600">
        <f t="shared" si="45"/>
        <v>0</v>
      </c>
      <c r="H151" s="593"/>
      <c r="I151" s="622">
        <f t="shared" si="42"/>
        <v>0</v>
      </c>
      <c r="J151" s="245"/>
      <c r="K151" s="254"/>
      <c r="L151" s="460">
        <f t="shared" si="48"/>
        <v>1748.2</v>
      </c>
      <c r="M151" s="245"/>
      <c r="N151" s="253">
        <f>SUM(N148:N150)</f>
        <v>203.19</v>
      </c>
      <c r="O151" s="244">
        <f>SUM(O148:O150)</f>
        <v>1742.79</v>
      </c>
      <c r="P151" s="460">
        <f t="shared" si="40"/>
        <v>1945.98</v>
      </c>
      <c r="Q151" s="576">
        <f t="shared" si="49"/>
        <v>3694.1800000000003</v>
      </c>
      <c r="R151" s="603"/>
      <c r="S151" s="260"/>
      <c r="T151" s="245"/>
    </row>
    <row r="152" spans="1:20" x14ac:dyDescent="0.25">
      <c r="A152" s="17" t="s">
        <v>48</v>
      </c>
      <c r="B152" s="20">
        <v>38</v>
      </c>
      <c r="C152" s="433">
        <v>1321.32</v>
      </c>
      <c r="D152" s="242">
        <v>588.27</v>
      </c>
      <c r="E152" s="242">
        <v>1000.98</v>
      </c>
      <c r="F152" s="251">
        <f t="shared" si="44"/>
        <v>624.91181400000005</v>
      </c>
      <c r="G152" s="251">
        <f t="shared" si="45"/>
        <v>376.06818599999997</v>
      </c>
      <c r="H152" s="587">
        <v>70.680000000000007</v>
      </c>
      <c r="I152" s="621">
        <f t="shared" si="42"/>
        <v>1071.6600000000001</v>
      </c>
      <c r="J152" s="612">
        <v>0</v>
      </c>
      <c r="K152" s="242">
        <v>16.16</v>
      </c>
      <c r="L152" s="457">
        <f t="shared" si="48"/>
        <v>2997.41</v>
      </c>
      <c r="M152" s="242">
        <v>209.64</v>
      </c>
      <c r="N152" s="433">
        <v>102.38</v>
      </c>
      <c r="O152" s="242">
        <v>878.15</v>
      </c>
      <c r="P152" s="457">
        <f t="shared" si="40"/>
        <v>1190.17</v>
      </c>
      <c r="Q152" s="561">
        <f>L152+P152</f>
        <v>4187.58</v>
      </c>
      <c r="R152" s="17">
        <v>4000</v>
      </c>
      <c r="S152" s="20">
        <v>719232</v>
      </c>
      <c r="T152" s="432">
        <v>38</v>
      </c>
    </row>
    <row r="153" spans="1:20" x14ac:dyDescent="0.25">
      <c r="A153" s="17" t="s">
        <v>111</v>
      </c>
      <c r="B153" s="17"/>
      <c r="C153" s="433">
        <v>1321.32</v>
      </c>
      <c r="D153" s="17">
        <v>588.27</v>
      </c>
      <c r="E153" s="17">
        <v>1000.98</v>
      </c>
      <c r="F153" s="48">
        <f t="shared" si="44"/>
        <v>624.91181400000005</v>
      </c>
      <c r="G153" s="48">
        <f t="shared" si="45"/>
        <v>376.06818599999997</v>
      </c>
      <c r="H153" s="155">
        <v>103.74</v>
      </c>
      <c r="I153" s="520">
        <f t="shared" si="42"/>
        <v>1104.72</v>
      </c>
      <c r="J153" s="156">
        <v>0</v>
      </c>
      <c r="K153" s="17">
        <v>20.43</v>
      </c>
      <c r="L153" s="457">
        <f t="shared" si="48"/>
        <v>3034.74</v>
      </c>
      <c r="M153" s="17">
        <v>189.99</v>
      </c>
      <c r="N153" s="433">
        <v>102.38</v>
      </c>
      <c r="O153" s="242">
        <v>878.15</v>
      </c>
      <c r="P153" s="457">
        <f t="shared" si="40"/>
        <v>1170.52</v>
      </c>
      <c r="Q153" s="561">
        <f t="shared" ref="Q153:Q158" si="50">L153+P153</f>
        <v>4205.26</v>
      </c>
      <c r="R153" s="17">
        <v>3980</v>
      </c>
      <c r="S153" s="17">
        <v>268400</v>
      </c>
      <c r="T153" s="434"/>
    </row>
    <row r="154" spans="1:20" ht="15.75" thickBot="1" x14ac:dyDescent="0.3">
      <c r="A154" s="17" t="s">
        <v>59</v>
      </c>
      <c r="B154" s="247"/>
      <c r="C154" s="433"/>
      <c r="D154" s="247"/>
      <c r="E154" s="247">
        <v>1000.98</v>
      </c>
      <c r="F154" s="249">
        <f t="shared" si="44"/>
        <v>624.91181400000005</v>
      </c>
      <c r="G154" s="249">
        <f t="shared" si="45"/>
        <v>376.06818599999997</v>
      </c>
      <c r="H154" s="595">
        <v>143.24</v>
      </c>
      <c r="I154" s="620">
        <f t="shared" si="42"/>
        <v>1144.22</v>
      </c>
      <c r="J154" s="615">
        <v>0</v>
      </c>
      <c r="K154" s="247">
        <v>38.29</v>
      </c>
      <c r="L154" s="459">
        <f t="shared" si="48"/>
        <v>1182.51</v>
      </c>
      <c r="M154" s="247">
        <v>189.99</v>
      </c>
      <c r="N154" s="433">
        <v>102.38</v>
      </c>
      <c r="O154" s="242">
        <v>878.15</v>
      </c>
      <c r="P154" s="459">
        <f t="shared" si="40"/>
        <v>1170.52</v>
      </c>
      <c r="Q154" s="570">
        <f t="shared" si="50"/>
        <v>2353.0299999999997</v>
      </c>
      <c r="R154" s="17">
        <v>3950</v>
      </c>
      <c r="S154" s="199">
        <v>640024</v>
      </c>
      <c r="T154" s="246"/>
    </row>
    <row r="155" spans="1:20" ht="15.75" thickBot="1" x14ac:dyDescent="0.3">
      <c r="A155" s="243"/>
      <c r="B155" s="241"/>
      <c r="C155" s="253">
        <f>SUM(C152:C154)</f>
        <v>2642.64</v>
      </c>
      <c r="D155" s="244"/>
      <c r="E155" s="243"/>
      <c r="F155" s="250">
        <f t="shared" si="44"/>
        <v>0</v>
      </c>
      <c r="G155" s="250">
        <f t="shared" si="45"/>
        <v>0</v>
      </c>
      <c r="H155" s="594"/>
      <c r="I155" s="622">
        <f t="shared" si="42"/>
        <v>0</v>
      </c>
      <c r="J155" s="245"/>
      <c r="K155" s="244"/>
      <c r="L155" s="460">
        <f t="shared" si="48"/>
        <v>2642.64</v>
      </c>
      <c r="M155" s="245"/>
      <c r="N155" s="253">
        <f>SUM(N152:N154)</f>
        <v>307.14</v>
      </c>
      <c r="O155" s="244">
        <f>SUM(O152:O154)</f>
        <v>2634.45</v>
      </c>
      <c r="P155" s="460">
        <f t="shared" si="40"/>
        <v>2941.5899999999997</v>
      </c>
      <c r="Q155" s="567">
        <f t="shared" si="50"/>
        <v>5584.23</v>
      </c>
      <c r="R155" s="603"/>
      <c r="S155" s="260"/>
      <c r="T155" s="245"/>
    </row>
    <row r="156" spans="1:20" x14ac:dyDescent="0.25">
      <c r="A156" s="17" t="s">
        <v>48</v>
      </c>
      <c r="B156" s="20">
        <v>39</v>
      </c>
      <c r="C156" s="433">
        <v>1309.7</v>
      </c>
      <c r="D156" s="242">
        <v>344.66</v>
      </c>
      <c r="E156" s="242">
        <v>515.98</v>
      </c>
      <c r="F156" s="251">
        <f t="shared" si="44"/>
        <v>322.12631400000004</v>
      </c>
      <c r="G156" s="251">
        <f t="shared" si="45"/>
        <v>193.85368599999998</v>
      </c>
      <c r="H156" s="587">
        <v>70.040000000000006</v>
      </c>
      <c r="I156" s="621">
        <f t="shared" si="42"/>
        <v>586.02</v>
      </c>
      <c r="J156" s="612">
        <v>0</v>
      </c>
      <c r="K156" s="242">
        <v>11.21</v>
      </c>
      <c r="L156" s="457">
        <f t="shared" si="48"/>
        <v>2251.59</v>
      </c>
      <c r="M156" s="242">
        <v>209.64</v>
      </c>
      <c r="N156" s="433">
        <v>101.48</v>
      </c>
      <c r="O156" s="242">
        <v>870.43</v>
      </c>
      <c r="P156" s="457">
        <f t="shared" si="40"/>
        <v>1181.55</v>
      </c>
      <c r="Q156" s="568">
        <f t="shared" si="50"/>
        <v>3433.1400000000003</v>
      </c>
      <c r="R156" s="17">
        <v>6200</v>
      </c>
      <c r="S156" s="20">
        <v>451487</v>
      </c>
      <c r="T156" s="432">
        <v>39</v>
      </c>
    </row>
    <row r="157" spans="1:20" x14ac:dyDescent="0.25">
      <c r="A157" s="17" t="s">
        <v>111</v>
      </c>
      <c r="B157" s="17"/>
      <c r="C157" s="433">
        <v>1309.7</v>
      </c>
      <c r="D157" s="17">
        <v>364.69</v>
      </c>
      <c r="E157" s="17">
        <v>457.28</v>
      </c>
      <c r="F157" s="48">
        <f t="shared" si="44"/>
        <v>285.47990400000003</v>
      </c>
      <c r="G157" s="48">
        <f t="shared" si="45"/>
        <v>171.80009599999997</v>
      </c>
      <c r="H157" s="155">
        <v>102.83</v>
      </c>
      <c r="I157" s="520">
        <f t="shared" si="42"/>
        <v>560.11</v>
      </c>
      <c r="J157" s="156">
        <v>0</v>
      </c>
      <c r="K157" s="17">
        <v>14.17</v>
      </c>
      <c r="L157" s="457">
        <f t="shared" si="48"/>
        <v>2248.67</v>
      </c>
      <c r="M157" s="17">
        <v>189.99</v>
      </c>
      <c r="N157" s="433">
        <v>101.48</v>
      </c>
      <c r="O157" s="242">
        <v>870.43</v>
      </c>
      <c r="P157" s="456">
        <f t="shared" si="40"/>
        <v>1161.9000000000001</v>
      </c>
      <c r="Q157" s="562">
        <f t="shared" si="50"/>
        <v>3410.57</v>
      </c>
      <c r="R157" s="17">
        <v>4000</v>
      </c>
      <c r="S157" s="17">
        <v>303649</v>
      </c>
      <c r="T157" s="434"/>
    </row>
    <row r="158" spans="1:20" ht="15.75" thickBot="1" x14ac:dyDescent="0.3">
      <c r="A158" s="17" t="s">
        <v>59</v>
      </c>
      <c r="B158" s="247"/>
      <c r="C158" s="433"/>
      <c r="D158" s="247"/>
      <c r="E158" s="247">
        <v>517.91</v>
      </c>
      <c r="F158" s="249">
        <f t="shared" si="44"/>
        <v>323.33121299999999</v>
      </c>
      <c r="G158" s="249">
        <f t="shared" si="45"/>
        <v>194.57878699999998</v>
      </c>
      <c r="H158" s="595">
        <v>141.97999999999999</v>
      </c>
      <c r="I158" s="620">
        <f t="shared" si="42"/>
        <v>659.89</v>
      </c>
      <c r="J158" s="615">
        <v>0</v>
      </c>
      <c r="K158" s="247">
        <v>28.15</v>
      </c>
      <c r="L158" s="459">
        <f t="shared" si="48"/>
        <v>688.04</v>
      </c>
      <c r="M158" s="247">
        <v>189.99</v>
      </c>
      <c r="N158" s="433">
        <v>101.48</v>
      </c>
      <c r="O158" s="242">
        <v>870.43</v>
      </c>
      <c r="P158" s="461">
        <f t="shared" si="40"/>
        <v>1161.9000000000001</v>
      </c>
      <c r="Q158" s="562">
        <f t="shared" si="50"/>
        <v>1849.94</v>
      </c>
      <c r="R158" s="17">
        <v>3950</v>
      </c>
      <c r="S158" s="199">
        <v>640024</v>
      </c>
      <c r="T158" s="246"/>
    </row>
    <row r="159" spans="1:20" ht="15.75" thickBot="1" x14ac:dyDescent="0.3">
      <c r="A159" s="243"/>
      <c r="B159" s="241"/>
      <c r="C159" s="253">
        <f>SUM(C156:C158)</f>
        <v>2619.4</v>
      </c>
      <c r="D159" s="244"/>
      <c r="E159" s="243"/>
      <c r="F159" s="250">
        <f t="shared" si="44"/>
        <v>0</v>
      </c>
      <c r="G159" s="250">
        <f t="shared" si="45"/>
        <v>0</v>
      </c>
      <c r="H159" s="594"/>
      <c r="I159" s="622">
        <f t="shared" si="42"/>
        <v>0</v>
      </c>
      <c r="J159" s="245"/>
      <c r="K159" s="244"/>
      <c r="L159" s="460">
        <f t="shared" si="48"/>
        <v>2619.4</v>
      </c>
      <c r="M159" s="245"/>
      <c r="N159" s="253">
        <f>SUM(N156:N158)</f>
        <v>304.44</v>
      </c>
      <c r="O159" s="244">
        <f>SUM(O156:O158)</f>
        <v>2611.29</v>
      </c>
      <c r="P159" s="460">
        <f t="shared" si="40"/>
        <v>2915.73</v>
      </c>
      <c r="Q159" s="563">
        <f>SUM(Q156:Q158)</f>
        <v>8693.6500000000015</v>
      </c>
      <c r="R159" s="603"/>
      <c r="S159" s="260"/>
      <c r="T159" s="245"/>
    </row>
    <row r="160" spans="1:20" x14ac:dyDescent="0.25">
      <c r="A160" s="17" t="s">
        <v>48</v>
      </c>
      <c r="B160" s="20">
        <v>40</v>
      </c>
      <c r="C160" s="433">
        <v>877.01</v>
      </c>
      <c r="D160" s="242">
        <v>120.48</v>
      </c>
      <c r="E160" s="242">
        <v>154.53</v>
      </c>
      <c r="F160" s="251">
        <f t="shared" si="44"/>
        <v>96.473079000000013</v>
      </c>
      <c r="G160" s="251">
        <f t="shared" si="45"/>
        <v>58.056920999999996</v>
      </c>
      <c r="H160" s="587">
        <v>46.9</v>
      </c>
      <c r="I160" s="621">
        <f t="shared" si="42"/>
        <v>201.43</v>
      </c>
      <c r="J160" s="242">
        <v>0</v>
      </c>
      <c r="K160" s="242">
        <v>7.51</v>
      </c>
      <c r="L160" s="468">
        <f t="shared" si="48"/>
        <v>1206.43</v>
      </c>
      <c r="M160" s="242">
        <v>69.88</v>
      </c>
      <c r="N160" s="433">
        <v>67.95</v>
      </c>
      <c r="O160" s="242">
        <v>582.86</v>
      </c>
      <c r="P160" s="457">
        <f t="shared" si="40"/>
        <v>720.69</v>
      </c>
      <c r="Q160" s="561">
        <f>L160+P160</f>
        <v>1927.1200000000001</v>
      </c>
      <c r="R160" s="17">
        <v>1850</v>
      </c>
      <c r="S160" s="20">
        <v>633820</v>
      </c>
      <c r="T160" s="432">
        <v>40</v>
      </c>
    </row>
    <row r="161" spans="1:22" x14ac:dyDescent="0.25">
      <c r="A161" s="17" t="s">
        <v>111</v>
      </c>
      <c r="B161" s="17"/>
      <c r="C161" s="433">
        <v>877.01</v>
      </c>
      <c r="D161" s="17">
        <v>129.86000000000001</v>
      </c>
      <c r="E161" s="17">
        <v>159.44999999999999</v>
      </c>
      <c r="F161" s="48">
        <f t="shared" si="44"/>
        <v>99.544635</v>
      </c>
      <c r="G161" s="48">
        <f t="shared" si="45"/>
        <v>59.905364999999989</v>
      </c>
      <c r="H161" s="155">
        <v>68.86</v>
      </c>
      <c r="I161" s="520">
        <f t="shared" si="42"/>
        <v>228.31</v>
      </c>
      <c r="J161" s="242">
        <v>269.85000000000002</v>
      </c>
      <c r="K161" s="17">
        <v>9.49</v>
      </c>
      <c r="L161" s="468">
        <f t="shared" si="48"/>
        <v>1514.5200000000002</v>
      </c>
      <c r="M161" s="17">
        <v>63.33</v>
      </c>
      <c r="N161" s="433">
        <v>67.95</v>
      </c>
      <c r="O161" s="242">
        <v>582.86</v>
      </c>
      <c r="P161" s="456">
        <f t="shared" si="40"/>
        <v>714.14</v>
      </c>
      <c r="Q161" s="561">
        <f t="shared" ref="Q161:Q166" si="51">L161+P161</f>
        <v>2228.6600000000003</v>
      </c>
      <c r="R161" s="17">
        <v>2000</v>
      </c>
      <c r="S161" s="17">
        <v>291720</v>
      </c>
      <c r="T161" s="434"/>
    </row>
    <row r="162" spans="1:22" ht="15.75" thickBot="1" x14ac:dyDescent="0.3">
      <c r="A162" s="17" t="s">
        <v>59</v>
      </c>
      <c r="B162" s="199"/>
      <c r="C162" s="433"/>
      <c r="D162" s="199"/>
      <c r="E162" s="199">
        <v>152.52000000000001</v>
      </c>
      <c r="F162" s="249">
        <f t="shared" si="44"/>
        <v>95.218236000000019</v>
      </c>
      <c r="G162" s="249">
        <f t="shared" si="45"/>
        <v>57.301763999999999</v>
      </c>
      <c r="H162" s="591">
        <v>95.07</v>
      </c>
      <c r="I162" s="620">
        <f t="shared" si="42"/>
        <v>247.59</v>
      </c>
      <c r="J162" s="199">
        <v>269.85000000000002</v>
      </c>
      <c r="K162" s="199">
        <v>18.850000000000001</v>
      </c>
      <c r="L162" s="468">
        <f t="shared" si="48"/>
        <v>536.29000000000008</v>
      </c>
      <c r="M162" s="199">
        <v>63.33</v>
      </c>
      <c r="N162" s="433">
        <v>67.95</v>
      </c>
      <c r="O162" s="242">
        <v>582.86</v>
      </c>
      <c r="P162" s="461">
        <f t="shared" si="40"/>
        <v>714.14</v>
      </c>
      <c r="Q162" s="570">
        <f t="shared" si="51"/>
        <v>1250.43</v>
      </c>
      <c r="R162" s="17">
        <v>2200</v>
      </c>
      <c r="S162" s="199">
        <v>170172</v>
      </c>
      <c r="T162" s="246"/>
    </row>
    <row r="163" spans="1:22" ht="15.75" thickBot="1" x14ac:dyDescent="0.3">
      <c r="A163" s="243"/>
      <c r="B163" s="241"/>
      <c r="C163" s="253">
        <f>SUM(C160:C162)</f>
        <v>1754.02</v>
      </c>
      <c r="D163" s="244"/>
      <c r="E163" s="243"/>
      <c r="F163" s="250">
        <f t="shared" si="44"/>
        <v>0</v>
      </c>
      <c r="G163" s="250">
        <f t="shared" si="45"/>
        <v>0</v>
      </c>
      <c r="H163" s="594"/>
      <c r="I163" s="622">
        <f t="shared" si="42"/>
        <v>0</v>
      </c>
      <c r="J163" s="245"/>
      <c r="K163" s="244"/>
      <c r="L163" s="460">
        <f t="shared" ref="L163:O163" si="52">SUM(L160:L162)</f>
        <v>3257.2400000000002</v>
      </c>
      <c r="M163" s="245"/>
      <c r="N163" s="253">
        <f t="shared" si="52"/>
        <v>203.85000000000002</v>
      </c>
      <c r="O163" s="244">
        <f t="shared" si="52"/>
        <v>1748.58</v>
      </c>
      <c r="P163" s="460">
        <f t="shared" si="40"/>
        <v>1952.4299999999998</v>
      </c>
      <c r="Q163" s="567">
        <f t="shared" si="51"/>
        <v>5209.67</v>
      </c>
      <c r="R163" s="603"/>
      <c r="S163" s="260"/>
      <c r="T163" s="245"/>
    </row>
    <row r="164" spans="1:22" x14ac:dyDescent="0.25">
      <c r="A164" s="17" t="s">
        <v>48</v>
      </c>
      <c r="B164" s="20">
        <v>41</v>
      </c>
      <c r="C164" s="433">
        <v>1312.61</v>
      </c>
      <c r="D164" s="242">
        <v>187.31</v>
      </c>
      <c r="E164" s="242">
        <v>358.42</v>
      </c>
      <c r="F164" s="251">
        <f t="shared" si="44"/>
        <v>223.76160600000003</v>
      </c>
      <c r="G164" s="251">
        <f t="shared" si="45"/>
        <v>134.65839399999999</v>
      </c>
      <c r="H164" s="587">
        <v>70.2</v>
      </c>
      <c r="I164" s="621">
        <f t="shared" si="42"/>
        <v>428.62</v>
      </c>
      <c r="J164" s="242">
        <v>101.91</v>
      </c>
      <c r="K164" s="242">
        <v>16.05</v>
      </c>
      <c r="L164" s="468">
        <f t="shared" ref="L164:L170" si="53">C164+D164+I164+J164+K164</f>
        <v>2046.5</v>
      </c>
      <c r="M164" s="242">
        <v>69.88</v>
      </c>
      <c r="N164" s="433">
        <v>101.7</v>
      </c>
      <c r="O164" s="242">
        <v>872.36</v>
      </c>
      <c r="P164" s="457">
        <f t="shared" si="40"/>
        <v>1043.94</v>
      </c>
      <c r="Q164" s="568">
        <f t="shared" si="51"/>
        <v>3090.44</v>
      </c>
      <c r="R164" s="17">
        <v>3066</v>
      </c>
      <c r="S164" s="20">
        <v>14531</v>
      </c>
      <c r="T164" s="432">
        <v>41</v>
      </c>
    </row>
    <row r="165" spans="1:22" x14ac:dyDescent="0.25">
      <c r="A165" s="17" t="s">
        <v>111</v>
      </c>
      <c r="B165" s="17"/>
      <c r="C165" s="433">
        <v>1312.61</v>
      </c>
      <c r="D165" s="17">
        <v>208</v>
      </c>
      <c r="E165" s="17">
        <v>354.32</v>
      </c>
      <c r="F165" s="48">
        <f t="shared" si="44"/>
        <v>221.201976</v>
      </c>
      <c r="G165" s="48">
        <f t="shared" si="45"/>
        <v>133.11802399999999</v>
      </c>
      <c r="H165" s="155">
        <v>103.06</v>
      </c>
      <c r="I165" s="520">
        <f t="shared" si="42"/>
        <v>457.38</v>
      </c>
      <c r="J165" s="17">
        <v>98.02</v>
      </c>
      <c r="K165" s="17">
        <v>14.2</v>
      </c>
      <c r="L165" s="468">
        <f t="shared" si="53"/>
        <v>2090.2099999999996</v>
      </c>
      <c r="M165" s="17">
        <v>63.33</v>
      </c>
      <c r="N165" s="433">
        <v>101.7</v>
      </c>
      <c r="O165" s="242">
        <v>872.36</v>
      </c>
      <c r="P165" s="456">
        <f t="shared" si="40"/>
        <v>1037.3900000000001</v>
      </c>
      <c r="Q165" s="562">
        <f t="shared" si="51"/>
        <v>3127.5999999999995</v>
      </c>
      <c r="R165" s="17">
        <v>3090</v>
      </c>
      <c r="S165" s="17">
        <v>745086</v>
      </c>
      <c r="T165" s="434"/>
    </row>
    <row r="166" spans="1:22" ht="15.75" thickBot="1" x14ac:dyDescent="0.3">
      <c r="A166" s="17" t="s">
        <v>59</v>
      </c>
      <c r="B166" s="199"/>
      <c r="C166" s="433"/>
      <c r="D166" s="199"/>
      <c r="E166" s="199">
        <v>330.09</v>
      </c>
      <c r="F166" s="249">
        <f t="shared" si="44"/>
        <v>206.07518699999997</v>
      </c>
      <c r="G166" s="249">
        <f t="shared" si="45"/>
        <v>124.01481299999999</v>
      </c>
      <c r="H166" s="591">
        <v>142.29</v>
      </c>
      <c r="I166" s="620">
        <f t="shared" si="42"/>
        <v>472.38</v>
      </c>
      <c r="J166" s="199">
        <v>112.97</v>
      </c>
      <c r="K166" s="199">
        <v>40.31</v>
      </c>
      <c r="L166" s="469">
        <f t="shared" si="53"/>
        <v>625.66000000000008</v>
      </c>
      <c r="M166" s="199">
        <v>63.33</v>
      </c>
      <c r="N166" s="464">
        <v>101.7</v>
      </c>
      <c r="O166" s="242">
        <v>872.36</v>
      </c>
      <c r="P166" s="461">
        <f t="shared" si="40"/>
        <v>1037.3900000000001</v>
      </c>
      <c r="Q166" s="562">
        <f t="shared" si="51"/>
        <v>1663.0500000000002</v>
      </c>
      <c r="R166" s="17">
        <v>3128</v>
      </c>
      <c r="S166" s="199">
        <v>238468</v>
      </c>
      <c r="T166" s="246"/>
    </row>
    <row r="167" spans="1:22" ht="15.75" thickBot="1" x14ac:dyDescent="0.3">
      <c r="A167" s="228"/>
      <c r="B167" s="237"/>
      <c r="C167" s="253">
        <f>SUM(C164:C166)</f>
        <v>2625.22</v>
      </c>
      <c r="D167" s="244"/>
      <c r="E167" s="243"/>
      <c r="F167" s="250">
        <f t="shared" si="44"/>
        <v>0</v>
      </c>
      <c r="G167" s="250">
        <f t="shared" si="45"/>
        <v>0</v>
      </c>
      <c r="H167" s="594"/>
      <c r="I167" s="622">
        <f t="shared" si="42"/>
        <v>0</v>
      </c>
      <c r="J167" s="630"/>
      <c r="K167" s="631"/>
      <c r="L167" s="460">
        <f t="shared" si="53"/>
        <v>2625.22</v>
      </c>
      <c r="M167" s="267"/>
      <c r="N167" s="255">
        <f>SUM(N164:N166)</f>
        <v>305.10000000000002</v>
      </c>
      <c r="O167" s="267">
        <f>SUM(O164:O166)</f>
        <v>2617.08</v>
      </c>
      <c r="P167" s="460">
        <f t="shared" si="40"/>
        <v>2922.18</v>
      </c>
      <c r="Q167" s="563">
        <f>SUM(Q164:Q166)</f>
        <v>7881.0899999999992</v>
      </c>
      <c r="R167" s="603"/>
      <c r="S167" s="260"/>
      <c r="T167" s="245"/>
    </row>
    <row r="168" spans="1:22" x14ac:dyDescent="0.25">
      <c r="A168" s="17" t="s">
        <v>48</v>
      </c>
      <c r="B168" s="20">
        <v>42</v>
      </c>
      <c r="C168" s="433">
        <v>1309.7</v>
      </c>
      <c r="D168" s="242">
        <v>80.66</v>
      </c>
      <c r="E168" s="242">
        <v>127.68</v>
      </c>
      <c r="F168" s="251">
        <f t="shared" si="44"/>
        <v>79.71062400000001</v>
      </c>
      <c r="G168" s="251">
        <f t="shared" si="45"/>
        <v>47.969375999999997</v>
      </c>
      <c r="H168" s="587">
        <v>70.040000000000006</v>
      </c>
      <c r="I168" s="621">
        <f t="shared" si="42"/>
        <v>197.72000000000003</v>
      </c>
      <c r="J168" s="242">
        <v>0</v>
      </c>
      <c r="K168" s="242">
        <v>16.02</v>
      </c>
      <c r="L168" s="468">
        <f t="shared" si="53"/>
        <v>1604.1000000000001</v>
      </c>
      <c r="M168" s="242">
        <v>69.88</v>
      </c>
      <c r="N168" s="433">
        <v>101.48</v>
      </c>
      <c r="O168" s="242">
        <v>870.43</v>
      </c>
      <c r="P168" s="457">
        <f t="shared" si="40"/>
        <v>1041.79</v>
      </c>
      <c r="Q168" s="561">
        <f>L168+P168</f>
        <v>2645.8900000000003</v>
      </c>
      <c r="R168" s="17">
        <v>2000</v>
      </c>
      <c r="S168" s="20">
        <v>228008</v>
      </c>
      <c r="T168" s="432">
        <v>42</v>
      </c>
    </row>
    <row r="169" spans="1:22" x14ac:dyDescent="0.25">
      <c r="A169" s="17" t="s">
        <v>111</v>
      </c>
      <c r="B169" s="17"/>
      <c r="C169" s="433">
        <v>1309.7</v>
      </c>
      <c r="D169" s="17">
        <v>80.12</v>
      </c>
      <c r="E169" s="17">
        <v>113.09</v>
      </c>
      <c r="F169" s="48">
        <f t="shared" si="44"/>
        <v>70.602087000000012</v>
      </c>
      <c r="G169" s="48">
        <f t="shared" si="45"/>
        <v>42.487912999999999</v>
      </c>
      <c r="H169" s="155">
        <v>102.83</v>
      </c>
      <c r="I169" s="520">
        <f t="shared" si="42"/>
        <v>215.92000000000002</v>
      </c>
      <c r="J169" s="242">
        <v>269.85000000000002</v>
      </c>
      <c r="K169" s="17">
        <v>14.17</v>
      </c>
      <c r="L169" s="468">
        <f t="shared" si="53"/>
        <v>1889.7600000000002</v>
      </c>
      <c r="M169" s="17">
        <v>63.33</v>
      </c>
      <c r="N169" s="433">
        <v>101.48</v>
      </c>
      <c r="O169" s="242">
        <v>870.43</v>
      </c>
      <c r="P169" s="456">
        <f t="shared" si="40"/>
        <v>1035.24</v>
      </c>
      <c r="Q169" s="561">
        <f t="shared" ref="Q169:Q170" si="54">L169+P169</f>
        <v>2925</v>
      </c>
      <c r="R169" s="17">
        <v>1800</v>
      </c>
      <c r="S169" s="17">
        <v>82138</v>
      </c>
      <c r="T169" s="434"/>
      <c r="U169">
        <v>685407</v>
      </c>
      <c r="V169">
        <v>2600</v>
      </c>
    </row>
    <row r="170" spans="1:22" ht="15.75" thickBot="1" x14ac:dyDescent="0.3">
      <c r="A170" s="17" t="s">
        <v>59</v>
      </c>
      <c r="B170" s="199"/>
      <c r="C170" s="433"/>
      <c r="D170" s="199"/>
      <c r="E170" s="199">
        <v>91.53</v>
      </c>
      <c r="F170" s="249">
        <f t="shared" si="44"/>
        <v>57.142179000000006</v>
      </c>
      <c r="G170" s="249">
        <f t="shared" si="45"/>
        <v>34.387820999999995</v>
      </c>
      <c r="H170" s="591">
        <v>141.97999999999999</v>
      </c>
      <c r="I170" s="620">
        <f t="shared" si="42"/>
        <v>233.51</v>
      </c>
      <c r="J170" s="247">
        <v>269.85000000000002</v>
      </c>
      <c r="K170" s="199">
        <v>28.15</v>
      </c>
      <c r="L170" s="468">
        <f t="shared" si="53"/>
        <v>531.51</v>
      </c>
      <c r="M170" s="199">
        <v>63.33</v>
      </c>
      <c r="N170" s="433">
        <v>101.48</v>
      </c>
      <c r="O170" s="242">
        <v>870.43</v>
      </c>
      <c r="P170" s="461">
        <f t="shared" si="40"/>
        <v>1035.24</v>
      </c>
      <c r="Q170" s="561">
        <f t="shared" si="54"/>
        <v>1566.75</v>
      </c>
      <c r="R170" s="17">
        <v>2850</v>
      </c>
      <c r="S170" s="199">
        <v>941157</v>
      </c>
      <c r="T170" s="246"/>
    </row>
    <row r="171" spans="1:22" ht="15.75" thickBot="1" x14ac:dyDescent="0.3">
      <c r="A171" s="228"/>
      <c r="B171" s="237"/>
      <c r="C171" s="253">
        <f>SUM(C168:C170)</f>
        <v>2619.4</v>
      </c>
      <c r="D171" s="244"/>
      <c r="E171" s="243"/>
      <c r="F171" s="250">
        <f t="shared" si="44"/>
        <v>0</v>
      </c>
      <c r="G171" s="250">
        <f t="shared" si="45"/>
        <v>0</v>
      </c>
      <c r="H171" s="594"/>
      <c r="I171" s="622">
        <f t="shared" si="42"/>
        <v>0</v>
      </c>
      <c r="J171" s="245"/>
      <c r="K171" s="244"/>
      <c r="L171" s="460">
        <f t="shared" ref="L171:Q171" si="55">SUM(L168:L170)</f>
        <v>4025.3700000000008</v>
      </c>
      <c r="M171" s="267"/>
      <c r="N171" s="255">
        <f t="shared" si="55"/>
        <v>304.44</v>
      </c>
      <c r="O171" s="267">
        <f t="shared" si="55"/>
        <v>2611.29</v>
      </c>
      <c r="P171" s="460">
        <f t="shared" si="55"/>
        <v>3112.2699999999995</v>
      </c>
      <c r="Q171" s="563">
        <f t="shared" si="55"/>
        <v>7137.64</v>
      </c>
      <c r="R171" s="603"/>
      <c r="S171" s="260"/>
      <c r="T171" s="245"/>
    </row>
    <row r="172" spans="1:22" x14ac:dyDescent="0.25">
      <c r="A172" s="17" t="s">
        <v>48</v>
      </c>
      <c r="B172" s="432">
        <v>43</v>
      </c>
      <c r="C172" s="433">
        <v>871.2</v>
      </c>
      <c r="D172" s="242">
        <v>17.14</v>
      </c>
      <c r="E172" s="242">
        <v>61.85</v>
      </c>
      <c r="F172" s="251">
        <f t="shared" si="44"/>
        <v>38.612954999999999</v>
      </c>
      <c r="G172" s="251">
        <f t="shared" si="45"/>
        <v>23.237044999999998</v>
      </c>
      <c r="H172" s="587">
        <v>46.59</v>
      </c>
      <c r="I172" s="621">
        <f t="shared" si="42"/>
        <v>108.44</v>
      </c>
      <c r="J172" s="242">
        <v>0</v>
      </c>
      <c r="K172" s="242">
        <v>10.66</v>
      </c>
      <c r="L172" s="457">
        <f t="shared" ref="L172:L182" si="56">C172+D172+I172+J172+K172</f>
        <v>1007.4399999999999</v>
      </c>
      <c r="M172" s="242">
        <v>69.88</v>
      </c>
      <c r="N172" s="433">
        <v>67.5</v>
      </c>
      <c r="O172" s="242">
        <v>579</v>
      </c>
      <c r="P172" s="457">
        <f t="shared" ref="P172:P203" si="57">SUM(M172:O172)</f>
        <v>716.38</v>
      </c>
      <c r="Q172" s="561">
        <f>L172+P172</f>
        <v>1723.82</v>
      </c>
      <c r="R172" s="248">
        <v>1700</v>
      </c>
      <c r="S172" s="242">
        <v>621414</v>
      </c>
      <c r="T172" s="432">
        <v>43</v>
      </c>
    </row>
    <row r="173" spans="1:22" x14ac:dyDescent="0.25">
      <c r="A173" s="17" t="s">
        <v>111</v>
      </c>
      <c r="B173" s="17"/>
      <c r="C173" s="433">
        <v>871.2</v>
      </c>
      <c r="D173" s="17">
        <v>15.7</v>
      </c>
      <c r="E173" s="17">
        <v>55.62</v>
      </c>
      <c r="F173" s="48">
        <f t="shared" si="44"/>
        <v>34.723565999999998</v>
      </c>
      <c r="G173" s="48">
        <f t="shared" si="45"/>
        <v>20.896433999999999</v>
      </c>
      <c r="H173" s="155">
        <v>68.400000000000006</v>
      </c>
      <c r="I173" s="520">
        <f t="shared" si="42"/>
        <v>124.02000000000001</v>
      </c>
      <c r="J173" s="242">
        <v>269.85000000000002</v>
      </c>
      <c r="K173" s="17">
        <v>9.42</v>
      </c>
      <c r="L173" s="457">
        <f t="shared" si="56"/>
        <v>1290.19</v>
      </c>
      <c r="M173" s="17">
        <v>63.33</v>
      </c>
      <c r="N173" s="433">
        <v>67.5</v>
      </c>
      <c r="O173" s="242">
        <v>579</v>
      </c>
      <c r="P173" s="456">
        <f t="shared" si="57"/>
        <v>709.82999999999993</v>
      </c>
      <c r="Q173" s="561">
        <f t="shared" ref="Q173:Q186" si="58">L173+P173</f>
        <v>2000.02</v>
      </c>
      <c r="R173" s="17">
        <v>1700</v>
      </c>
      <c r="S173" s="17">
        <v>297269</v>
      </c>
      <c r="T173" s="434"/>
    </row>
    <row r="174" spans="1:22" ht="15.75" thickBot="1" x14ac:dyDescent="0.3">
      <c r="A174" s="17" t="s">
        <v>59</v>
      </c>
      <c r="B174" s="199"/>
      <c r="C174" s="433"/>
      <c r="D174" s="199"/>
      <c r="E174" s="199">
        <v>60.54</v>
      </c>
      <c r="F174" s="249">
        <f t="shared" si="44"/>
        <v>37.795121999999999</v>
      </c>
      <c r="G174" s="249">
        <f t="shared" si="45"/>
        <v>22.744878</v>
      </c>
      <c r="H174" s="591">
        <v>94.44</v>
      </c>
      <c r="I174" s="620">
        <f t="shared" si="42"/>
        <v>154.97999999999999</v>
      </c>
      <c r="J174" s="199">
        <v>269.85000000000002</v>
      </c>
      <c r="K174" s="199">
        <v>18.73</v>
      </c>
      <c r="L174" s="459">
        <f t="shared" si="56"/>
        <v>443.56000000000006</v>
      </c>
      <c r="M174" s="199">
        <v>63.33</v>
      </c>
      <c r="N174" s="433">
        <v>67.5</v>
      </c>
      <c r="O174" s="242">
        <v>579</v>
      </c>
      <c r="P174" s="461">
        <f t="shared" si="57"/>
        <v>709.82999999999993</v>
      </c>
      <c r="Q174" s="561">
        <f t="shared" si="58"/>
        <v>1153.3899999999999</v>
      </c>
      <c r="R174" s="17">
        <v>2000</v>
      </c>
      <c r="S174" s="199">
        <v>106119</v>
      </c>
      <c r="T174" s="246"/>
    </row>
    <row r="175" spans="1:22" ht="15.75" thickBot="1" x14ac:dyDescent="0.3">
      <c r="A175" s="228"/>
      <c r="B175" s="237"/>
      <c r="C175" s="253">
        <f>SUM(C172:C174)</f>
        <v>1742.4</v>
      </c>
      <c r="D175" s="244"/>
      <c r="E175" s="243"/>
      <c r="F175" s="250">
        <f t="shared" si="44"/>
        <v>0</v>
      </c>
      <c r="G175" s="250">
        <f t="shared" si="45"/>
        <v>0</v>
      </c>
      <c r="H175" s="625"/>
      <c r="I175" s="622">
        <f t="shared" si="42"/>
        <v>0</v>
      </c>
      <c r="J175" s="245"/>
      <c r="K175" s="244"/>
      <c r="L175" s="460">
        <f t="shared" si="56"/>
        <v>1742.4</v>
      </c>
      <c r="M175" s="245"/>
      <c r="N175" s="253">
        <f>SUM(N172:N174)</f>
        <v>202.5</v>
      </c>
      <c r="O175" s="244">
        <f>SUM(O172:O174)</f>
        <v>1737</v>
      </c>
      <c r="P175" s="460">
        <f t="shared" si="57"/>
        <v>1939.5</v>
      </c>
      <c r="Q175" s="563">
        <f t="shared" si="58"/>
        <v>3681.9</v>
      </c>
      <c r="R175" s="603"/>
      <c r="S175" s="260"/>
      <c r="T175" s="245"/>
    </row>
    <row r="176" spans="1:22" x14ac:dyDescent="0.25">
      <c r="A176" s="17" t="s">
        <v>48</v>
      </c>
      <c r="B176" s="432">
        <v>44</v>
      </c>
      <c r="C176" s="433">
        <v>1341.65</v>
      </c>
      <c r="D176" s="242">
        <v>502.37</v>
      </c>
      <c r="E176" s="242">
        <v>740.69</v>
      </c>
      <c r="F176" s="251">
        <f t="shared" si="44"/>
        <v>462.41276700000003</v>
      </c>
      <c r="G176" s="251">
        <f t="shared" si="45"/>
        <v>278.27723300000002</v>
      </c>
      <c r="H176" s="587">
        <v>71.75</v>
      </c>
      <c r="I176" s="621">
        <f t="shared" si="42"/>
        <v>812.44</v>
      </c>
      <c r="J176" s="242">
        <v>337.27</v>
      </c>
      <c r="K176" s="242">
        <v>16.41</v>
      </c>
      <c r="L176" s="457">
        <f t="shared" si="56"/>
        <v>3010.14</v>
      </c>
      <c r="M176" s="242">
        <v>279.52</v>
      </c>
      <c r="N176" s="433">
        <v>103.95</v>
      </c>
      <c r="O176" s="242">
        <v>891.66</v>
      </c>
      <c r="P176" s="457">
        <f t="shared" si="57"/>
        <v>1275.1299999999999</v>
      </c>
      <c r="Q176" s="561">
        <f t="shared" si="58"/>
        <v>4285.2699999999995</v>
      </c>
      <c r="R176" s="248">
        <v>5000</v>
      </c>
      <c r="S176" s="242">
        <v>437392</v>
      </c>
      <c r="T176" s="432">
        <v>44</v>
      </c>
    </row>
    <row r="177" spans="1:20" x14ac:dyDescent="0.25">
      <c r="A177" s="17" t="s">
        <v>111</v>
      </c>
      <c r="B177" s="17"/>
      <c r="C177" s="433">
        <v>1341.65</v>
      </c>
      <c r="D177" s="17">
        <v>527.88</v>
      </c>
      <c r="E177" s="17">
        <v>636.49</v>
      </c>
      <c r="F177" s="48">
        <f t="shared" si="44"/>
        <v>397.36070700000005</v>
      </c>
      <c r="G177" s="48">
        <f t="shared" si="45"/>
        <v>239.12929299999999</v>
      </c>
      <c r="H177" s="155">
        <v>105.34</v>
      </c>
      <c r="I177" s="520">
        <f t="shared" si="42"/>
        <v>741.83</v>
      </c>
      <c r="J177" s="17">
        <v>293.95999999999998</v>
      </c>
      <c r="K177" s="17">
        <v>14.51</v>
      </c>
      <c r="L177" s="457">
        <f t="shared" si="56"/>
        <v>2919.8300000000004</v>
      </c>
      <c r="M177" s="17">
        <v>253.32</v>
      </c>
      <c r="N177" s="433">
        <v>103.95</v>
      </c>
      <c r="O177" s="242">
        <v>891.66</v>
      </c>
      <c r="P177" s="456">
        <f t="shared" si="57"/>
        <v>1248.9299999999998</v>
      </c>
      <c r="Q177" s="561">
        <f t="shared" si="58"/>
        <v>4168.76</v>
      </c>
      <c r="R177" s="17">
        <v>10000</v>
      </c>
      <c r="S177" s="17">
        <v>514598</v>
      </c>
      <c r="T177" s="434"/>
    </row>
    <row r="178" spans="1:20" ht="15.75" thickBot="1" x14ac:dyDescent="0.3">
      <c r="A178" s="17" t="s">
        <v>59</v>
      </c>
      <c r="B178" s="199"/>
      <c r="C178" s="433"/>
      <c r="D178" s="199"/>
      <c r="E178" s="199">
        <v>645.17999999999995</v>
      </c>
      <c r="F178" s="249">
        <f t="shared" si="44"/>
        <v>402.78587399999998</v>
      </c>
      <c r="G178" s="249">
        <f t="shared" si="45"/>
        <v>242.39412599999997</v>
      </c>
      <c r="H178" s="591">
        <v>145.44</v>
      </c>
      <c r="I178" s="620">
        <f t="shared" si="42"/>
        <v>790.61999999999989</v>
      </c>
      <c r="J178" s="199">
        <v>373.96</v>
      </c>
      <c r="K178" s="199">
        <v>28.84</v>
      </c>
      <c r="L178" s="459">
        <f t="shared" si="56"/>
        <v>1193.4199999999998</v>
      </c>
      <c r="M178" s="199">
        <v>253.32</v>
      </c>
      <c r="N178" s="433">
        <v>103.95</v>
      </c>
      <c r="O178" s="242">
        <v>891.66</v>
      </c>
      <c r="P178" s="461">
        <f t="shared" si="57"/>
        <v>1248.9299999999998</v>
      </c>
      <c r="Q178" s="570">
        <f t="shared" si="58"/>
        <v>2442.3499999999995</v>
      </c>
      <c r="R178" s="17">
        <v>3900</v>
      </c>
      <c r="S178" s="199">
        <v>304014</v>
      </c>
      <c r="T178" s="246"/>
    </row>
    <row r="179" spans="1:20" ht="15.75" thickBot="1" x14ac:dyDescent="0.3">
      <c r="A179" s="228"/>
      <c r="B179" s="237"/>
      <c r="C179" s="253">
        <f>SUM(C176:C178)</f>
        <v>2683.3</v>
      </c>
      <c r="D179" s="244"/>
      <c r="E179" s="243"/>
      <c r="F179" s="250">
        <f t="shared" si="44"/>
        <v>0</v>
      </c>
      <c r="G179" s="600">
        <f t="shared" si="45"/>
        <v>0</v>
      </c>
      <c r="H179" s="593"/>
      <c r="I179" s="622">
        <f t="shared" si="42"/>
        <v>0</v>
      </c>
      <c r="J179" s="245"/>
      <c r="K179" s="244"/>
      <c r="L179" s="460">
        <f t="shared" si="56"/>
        <v>2683.3</v>
      </c>
      <c r="M179" s="245"/>
      <c r="N179" s="253">
        <f>SUM(N176:N178)</f>
        <v>311.85000000000002</v>
      </c>
      <c r="O179" s="244">
        <f>SUM(O176:O178)</f>
        <v>2674.98</v>
      </c>
      <c r="P179" s="460">
        <f t="shared" si="57"/>
        <v>2986.83</v>
      </c>
      <c r="Q179" s="567">
        <f t="shared" si="58"/>
        <v>5670.13</v>
      </c>
      <c r="R179" s="603"/>
      <c r="S179" s="260"/>
      <c r="T179" s="245"/>
    </row>
    <row r="180" spans="1:20" x14ac:dyDescent="0.25">
      <c r="A180" s="17" t="s">
        <v>48</v>
      </c>
      <c r="B180" s="432">
        <v>45</v>
      </c>
      <c r="C180" s="433">
        <v>1306.8</v>
      </c>
      <c r="D180" s="242">
        <v>30.08</v>
      </c>
      <c r="E180" s="242">
        <v>61.49</v>
      </c>
      <c r="F180" s="251">
        <f t="shared" si="44"/>
        <v>38.388207000000001</v>
      </c>
      <c r="G180" s="251">
        <f t="shared" si="45"/>
        <v>23.101793000000001</v>
      </c>
      <c r="H180" s="587">
        <v>69.89</v>
      </c>
      <c r="I180" s="621">
        <f t="shared" si="42"/>
        <v>131.38</v>
      </c>
      <c r="J180" s="242">
        <v>0</v>
      </c>
      <c r="K180" s="242">
        <v>15.98</v>
      </c>
      <c r="L180" s="457">
        <f t="shared" si="56"/>
        <v>1484.2399999999998</v>
      </c>
      <c r="M180" s="242">
        <v>0</v>
      </c>
      <c r="N180" s="433">
        <v>101.25</v>
      </c>
      <c r="O180" s="242">
        <v>868.5</v>
      </c>
      <c r="P180" s="457">
        <f t="shared" si="57"/>
        <v>969.75</v>
      </c>
      <c r="Q180" s="568">
        <f t="shared" si="58"/>
        <v>2453.9899999999998</v>
      </c>
      <c r="R180" s="248">
        <v>2508</v>
      </c>
      <c r="S180" s="242">
        <v>133693</v>
      </c>
      <c r="T180" s="432">
        <v>45</v>
      </c>
    </row>
    <row r="181" spans="1:20" x14ac:dyDescent="0.25">
      <c r="A181" s="17" t="s">
        <v>111</v>
      </c>
      <c r="B181" s="17"/>
      <c r="C181" s="433">
        <v>1306.8</v>
      </c>
      <c r="D181" s="17">
        <v>538.82000000000005</v>
      </c>
      <c r="E181" s="17">
        <v>610.01</v>
      </c>
      <c r="F181" s="48">
        <f t="shared" si="44"/>
        <v>380.82924300000002</v>
      </c>
      <c r="G181" s="48">
        <f t="shared" si="45"/>
        <v>229.18075699999997</v>
      </c>
      <c r="H181" s="155">
        <v>102.6</v>
      </c>
      <c r="I181" s="520">
        <f t="shared" si="42"/>
        <v>712.61</v>
      </c>
      <c r="J181" s="17">
        <v>0</v>
      </c>
      <c r="K181" s="17">
        <v>14.14</v>
      </c>
      <c r="L181" s="457">
        <f t="shared" si="56"/>
        <v>2572.37</v>
      </c>
      <c r="M181" s="17">
        <v>63.33</v>
      </c>
      <c r="N181" s="433">
        <v>101.25</v>
      </c>
      <c r="O181" s="242">
        <v>868.5</v>
      </c>
      <c r="P181" s="456">
        <f t="shared" si="57"/>
        <v>1033.08</v>
      </c>
      <c r="Q181" s="568">
        <f t="shared" si="58"/>
        <v>3605.45</v>
      </c>
      <c r="R181" s="17">
        <v>0</v>
      </c>
      <c r="S181" s="17"/>
      <c r="T181" s="434"/>
    </row>
    <row r="182" spans="1:20" ht="15.75" thickBot="1" x14ac:dyDescent="0.3">
      <c r="A182" s="17" t="s">
        <v>59</v>
      </c>
      <c r="B182" s="199"/>
      <c r="C182" s="433"/>
      <c r="D182" s="199"/>
      <c r="E182" s="199">
        <v>63.99</v>
      </c>
      <c r="F182" s="48">
        <f t="shared" si="44"/>
        <v>39.948957000000007</v>
      </c>
      <c r="G182" s="48">
        <f t="shared" si="45"/>
        <v>24.041042999999998</v>
      </c>
      <c r="H182" s="591">
        <v>141.66</v>
      </c>
      <c r="I182" s="620">
        <f t="shared" si="42"/>
        <v>205.65</v>
      </c>
      <c r="J182" s="199">
        <v>0</v>
      </c>
      <c r="K182" s="199">
        <v>28.09</v>
      </c>
      <c r="L182" s="457">
        <f t="shared" si="56"/>
        <v>233.74</v>
      </c>
      <c r="M182" s="199">
        <v>0</v>
      </c>
      <c r="N182" s="433">
        <v>101.25</v>
      </c>
      <c r="O182" s="242">
        <v>868.5</v>
      </c>
      <c r="P182" s="461">
        <f t="shared" si="57"/>
        <v>969.75</v>
      </c>
      <c r="Q182" s="569">
        <f t="shared" si="58"/>
        <v>1203.49</v>
      </c>
      <c r="R182" s="17">
        <v>2454</v>
      </c>
      <c r="S182" s="199">
        <v>967248</v>
      </c>
      <c r="T182" s="246"/>
    </row>
    <row r="183" spans="1:20" ht="15.75" thickBot="1" x14ac:dyDescent="0.3">
      <c r="A183" s="228"/>
      <c r="B183" s="237"/>
      <c r="C183" s="253">
        <f>SUM(C180:C182)</f>
        <v>2613.6</v>
      </c>
      <c r="D183" s="241"/>
      <c r="E183" s="241"/>
      <c r="F183" s="252">
        <f t="shared" si="44"/>
        <v>0</v>
      </c>
      <c r="G183" s="252">
        <f t="shared" si="45"/>
        <v>0</v>
      </c>
      <c r="H183" s="625"/>
      <c r="I183" s="622">
        <f t="shared" si="42"/>
        <v>0</v>
      </c>
      <c r="J183" s="245"/>
      <c r="K183" s="244"/>
      <c r="L183" s="460">
        <f t="shared" ref="L183:O183" si="59">SUM(L180:L182)</f>
        <v>4290.3499999999995</v>
      </c>
      <c r="M183" s="245"/>
      <c r="N183" s="253">
        <f t="shared" si="59"/>
        <v>303.75</v>
      </c>
      <c r="O183" s="244">
        <f t="shared" si="59"/>
        <v>2605.5</v>
      </c>
      <c r="P183" s="460">
        <f t="shared" si="57"/>
        <v>2909.25</v>
      </c>
      <c r="Q183" s="567">
        <f t="shared" si="58"/>
        <v>7199.5999999999995</v>
      </c>
      <c r="R183" s="603"/>
      <c r="S183" s="260"/>
      <c r="T183" s="245"/>
    </row>
    <row r="184" spans="1:20" x14ac:dyDescent="0.25">
      <c r="A184" s="17" t="s">
        <v>48</v>
      </c>
      <c r="B184" s="432">
        <v>46</v>
      </c>
      <c r="C184" s="433">
        <v>865.39</v>
      </c>
      <c r="D184" s="242">
        <v>39.82</v>
      </c>
      <c r="E184" s="242">
        <v>80.709999999999994</v>
      </c>
      <c r="F184" s="48">
        <f t="shared" si="44"/>
        <v>50.387253000000001</v>
      </c>
      <c r="G184" s="48">
        <f t="shared" si="45"/>
        <v>30.322746999999996</v>
      </c>
      <c r="H184" s="587">
        <v>46.28</v>
      </c>
      <c r="I184" s="621">
        <f t="shared" si="42"/>
        <v>126.99</v>
      </c>
      <c r="J184" s="242">
        <v>0</v>
      </c>
      <c r="K184" s="242">
        <v>10.58</v>
      </c>
      <c r="L184" s="457">
        <f t="shared" ref="L184:L194" si="60">C184+D184+I184+J184+K184</f>
        <v>1042.78</v>
      </c>
      <c r="M184" s="242">
        <v>69.88</v>
      </c>
      <c r="N184" s="433">
        <v>67.05</v>
      </c>
      <c r="O184" s="242">
        <v>575.14</v>
      </c>
      <c r="P184" s="457">
        <f t="shared" si="57"/>
        <v>712.06999999999994</v>
      </c>
      <c r="Q184" s="568">
        <f t="shared" si="58"/>
        <v>1754.85</v>
      </c>
      <c r="R184" s="248">
        <v>2000</v>
      </c>
      <c r="S184" s="242">
        <v>41401</v>
      </c>
      <c r="T184" s="432">
        <v>46</v>
      </c>
    </row>
    <row r="185" spans="1:20" x14ac:dyDescent="0.25">
      <c r="A185" s="17" t="s">
        <v>111</v>
      </c>
      <c r="B185" s="17"/>
      <c r="C185" s="433">
        <v>865.39</v>
      </c>
      <c r="D185" s="17">
        <v>47.04</v>
      </c>
      <c r="E185" s="17">
        <v>86.24</v>
      </c>
      <c r="F185" s="48">
        <f t="shared" si="44"/>
        <v>53.839632000000002</v>
      </c>
      <c r="G185" s="48">
        <f t="shared" si="45"/>
        <v>32.400367999999993</v>
      </c>
      <c r="H185" s="155">
        <v>67.94</v>
      </c>
      <c r="I185" s="520">
        <f t="shared" si="42"/>
        <v>154.18</v>
      </c>
      <c r="J185" s="242">
        <v>269.85000000000002</v>
      </c>
      <c r="K185" s="17">
        <v>13.38</v>
      </c>
      <c r="L185" s="457">
        <f t="shared" si="60"/>
        <v>1349.8400000000001</v>
      </c>
      <c r="M185" s="17">
        <v>63.33</v>
      </c>
      <c r="N185" s="433">
        <v>67.05</v>
      </c>
      <c r="O185" s="242">
        <v>575.14</v>
      </c>
      <c r="P185" s="456">
        <f t="shared" si="57"/>
        <v>705.52</v>
      </c>
      <c r="Q185" s="568">
        <f t="shared" si="58"/>
        <v>2055.36</v>
      </c>
      <c r="R185" s="17">
        <v>1500</v>
      </c>
      <c r="S185" s="17">
        <v>109608</v>
      </c>
      <c r="T185" s="434"/>
    </row>
    <row r="186" spans="1:20" ht="15.75" thickBot="1" x14ac:dyDescent="0.3">
      <c r="A186" s="17" t="s">
        <v>59</v>
      </c>
      <c r="B186" s="199"/>
      <c r="C186" s="433">
        <v>865.39</v>
      </c>
      <c r="D186" s="199"/>
      <c r="E186" s="199">
        <v>71.81</v>
      </c>
      <c r="F186" s="249">
        <f t="shared" si="44"/>
        <v>44.830983000000003</v>
      </c>
      <c r="G186" s="249">
        <f t="shared" si="45"/>
        <v>26.979016999999999</v>
      </c>
      <c r="H186" s="591">
        <v>93.81</v>
      </c>
      <c r="I186" s="620">
        <f t="shared" si="42"/>
        <v>165.62</v>
      </c>
      <c r="J186" s="199">
        <v>269.85000000000002</v>
      </c>
      <c r="K186" s="199">
        <v>26.58</v>
      </c>
      <c r="L186" s="459">
        <f>SUM(I186:K186)</f>
        <v>462.05</v>
      </c>
      <c r="M186" s="199">
        <v>63.33</v>
      </c>
      <c r="N186" s="464">
        <v>67.05</v>
      </c>
      <c r="O186" s="242">
        <v>575.14</v>
      </c>
      <c r="P186" s="461">
        <f t="shared" si="57"/>
        <v>705.52</v>
      </c>
      <c r="Q186" s="568">
        <f t="shared" si="58"/>
        <v>1167.57</v>
      </c>
      <c r="R186" s="17">
        <v>1500</v>
      </c>
      <c r="S186" s="199">
        <v>988402</v>
      </c>
      <c r="T186" s="246"/>
    </row>
    <row r="187" spans="1:20" ht="15.75" thickBot="1" x14ac:dyDescent="0.3">
      <c r="A187" s="228"/>
      <c r="B187" s="237"/>
      <c r="C187" s="253">
        <f>SUM(C184:C186)</f>
        <v>2596.17</v>
      </c>
      <c r="D187" s="244"/>
      <c r="E187" s="243"/>
      <c r="F187" s="250">
        <f t="shared" si="44"/>
        <v>0</v>
      </c>
      <c r="G187" s="600">
        <f t="shared" si="45"/>
        <v>0</v>
      </c>
      <c r="H187" s="593"/>
      <c r="I187" s="622">
        <f t="shared" si="42"/>
        <v>0</v>
      </c>
      <c r="J187" s="245"/>
      <c r="K187" s="244"/>
      <c r="L187" s="460">
        <f t="shared" si="60"/>
        <v>2596.17</v>
      </c>
      <c r="M187" s="267"/>
      <c r="N187" s="255">
        <f>SUM(N184:N186)</f>
        <v>201.14999999999998</v>
      </c>
      <c r="O187" s="267">
        <f>SUM(O184:O186)</f>
        <v>1725.42</v>
      </c>
      <c r="P187" s="460">
        <f t="shared" si="57"/>
        <v>1926.5700000000002</v>
      </c>
      <c r="Q187" s="563">
        <f>SUM(Q184:Q186)</f>
        <v>4977.78</v>
      </c>
      <c r="R187" s="603"/>
      <c r="S187" s="260"/>
      <c r="T187" s="245"/>
    </row>
    <row r="188" spans="1:20" x14ac:dyDescent="0.25">
      <c r="A188" s="17" t="s">
        <v>48</v>
      </c>
      <c r="B188" s="432">
        <v>47</v>
      </c>
      <c r="C188" s="433">
        <v>1318.42</v>
      </c>
      <c r="D188" s="242">
        <v>51.13</v>
      </c>
      <c r="E188" s="242">
        <v>116.82</v>
      </c>
      <c r="F188" s="251">
        <f t="shared" si="44"/>
        <v>72.930725999999993</v>
      </c>
      <c r="G188" s="251">
        <f t="shared" si="45"/>
        <v>43.889273999999993</v>
      </c>
      <c r="H188" s="587">
        <v>70.510000000000005</v>
      </c>
      <c r="I188" s="621">
        <f t="shared" si="42"/>
        <v>187.32999999999998</v>
      </c>
      <c r="J188" s="242">
        <v>81.53</v>
      </c>
      <c r="K188" s="242">
        <v>11.28</v>
      </c>
      <c r="L188" s="457">
        <f t="shared" si="60"/>
        <v>1649.69</v>
      </c>
      <c r="M188" s="242">
        <v>69.88</v>
      </c>
      <c r="N188" s="433">
        <v>102.15</v>
      </c>
      <c r="O188" s="242">
        <v>876.22</v>
      </c>
      <c r="P188" s="457">
        <f t="shared" si="57"/>
        <v>1048.25</v>
      </c>
      <c r="Q188" s="561">
        <f>L188+P188</f>
        <v>2697.94</v>
      </c>
      <c r="R188" s="248">
        <v>2500</v>
      </c>
      <c r="S188" s="242">
        <v>243792</v>
      </c>
      <c r="T188" s="432">
        <v>47</v>
      </c>
    </row>
    <row r="189" spans="1:20" x14ac:dyDescent="0.25">
      <c r="A189" s="17" t="s">
        <v>111</v>
      </c>
      <c r="B189" s="17"/>
      <c r="C189" s="433">
        <v>1318.42</v>
      </c>
      <c r="D189" s="17">
        <v>41.14</v>
      </c>
      <c r="E189" s="17">
        <v>91.94</v>
      </c>
      <c r="F189" s="48">
        <f t="shared" si="44"/>
        <v>57.398142</v>
      </c>
      <c r="G189" s="48">
        <f t="shared" si="45"/>
        <v>34.541857999999998</v>
      </c>
      <c r="H189" s="155">
        <v>103.51</v>
      </c>
      <c r="I189" s="520">
        <f t="shared" si="42"/>
        <v>195.45</v>
      </c>
      <c r="J189" s="17">
        <v>70.03</v>
      </c>
      <c r="K189" s="17">
        <v>20.38</v>
      </c>
      <c r="L189" s="457">
        <f t="shared" si="60"/>
        <v>1645.4200000000003</v>
      </c>
      <c r="M189" s="17">
        <v>63.33</v>
      </c>
      <c r="N189" s="433">
        <v>102.15</v>
      </c>
      <c r="O189" s="242">
        <v>876.22</v>
      </c>
      <c r="P189" s="456">
        <f t="shared" si="57"/>
        <v>1041.7</v>
      </c>
      <c r="Q189" s="561">
        <f t="shared" ref="Q189:Q194" si="61">L189+P189</f>
        <v>2687.1200000000003</v>
      </c>
      <c r="R189" s="17">
        <v>2700</v>
      </c>
      <c r="S189" s="17">
        <v>230524</v>
      </c>
      <c r="T189" s="434"/>
    </row>
    <row r="190" spans="1:20" ht="15.75" thickBot="1" x14ac:dyDescent="0.3">
      <c r="A190" s="17" t="s">
        <v>59</v>
      </c>
      <c r="B190" s="199"/>
      <c r="C190" s="433"/>
      <c r="D190" s="199"/>
      <c r="E190" s="199">
        <v>122.52</v>
      </c>
      <c r="F190" s="249">
        <f t="shared" si="44"/>
        <v>76.489236000000005</v>
      </c>
      <c r="G190" s="249">
        <f t="shared" si="45"/>
        <v>46.030763999999998</v>
      </c>
      <c r="H190" s="591">
        <v>142.91999999999999</v>
      </c>
      <c r="I190" s="620">
        <f t="shared" si="42"/>
        <v>265.44</v>
      </c>
      <c r="J190" s="199">
        <v>79.27</v>
      </c>
      <c r="K190" s="199">
        <v>40.5</v>
      </c>
      <c r="L190" s="459">
        <f t="shared" si="60"/>
        <v>385.21</v>
      </c>
      <c r="M190" s="199">
        <v>63.33</v>
      </c>
      <c r="N190" s="464">
        <v>102.15</v>
      </c>
      <c r="O190" s="242">
        <v>876.22</v>
      </c>
      <c r="P190" s="461">
        <f t="shared" si="57"/>
        <v>1041.7</v>
      </c>
      <c r="Q190" s="570">
        <f t="shared" si="61"/>
        <v>1426.91</v>
      </c>
      <c r="R190" s="17">
        <v>2700</v>
      </c>
      <c r="S190" s="199">
        <v>37590</v>
      </c>
      <c r="T190" s="246"/>
    </row>
    <row r="191" spans="1:20" ht="15.75" thickBot="1" x14ac:dyDescent="0.3">
      <c r="A191" s="228"/>
      <c r="B191" s="237"/>
      <c r="C191" s="253">
        <f>SUM(C188:C190)</f>
        <v>2636.84</v>
      </c>
      <c r="D191" s="241"/>
      <c r="E191" s="244"/>
      <c r="F191" s="268">
        <f t="shared" si="44"/>
        <v>0</v>
      </c>
      <c r="G191" s="250">
        <f t="shared" si="45"/>
        <v>0</v>
      </c>
      <c r="H191" s="594"/>
      <c r="I191" s="622">
        <f t="shared" si="42"/>
        <v>0</v>
      </c>
      <c r="J191" s="245"/>
      <c r="K191" s="244"/>
      <c r="L191" s="460">
        <f t="shared" si="60"/>
        <v>2636.84</v>
      </c>
      <c r="M191" s="267"/>
      <c r="N191" s="255">
        <f>SUM(N188:N190)</f>
        <v>306.45000000000005</v>
      </c>
      <c r="O191" s="267">
        <f>SUM(O188:O190)</f>
        <v>2628.66</v>
      </c>
      <c r="P191" s="460">
        <f t="shared" si="57"/>
        <v>2935.1099999999997</v>
      </c>
      <c r="Q191" s="567">
        <f t="shared" si="61"/>
        <v>5571.95</v>
      </c>
      <c r="R191" s="603"/>
      <c r="S191" s="260"/>
      <c r="T191" s="245"/>
    </row>
    <row r="192" spans="1:20" x14ac:dyDescent="0.25">
      <c r="A192" s="17" t="s">
        <v>48</v>
      </c>
      <c r="B192" s="432">
        <v>48</v>
      </c>
      <c r="C192" s="433">
        <v>1283.57</v>
      </c>
      <c r="D192" s="242">
        <v>120.3</v>
      </c>
      <c r="E192" s="242">
        <v>163.96</v>
      </c>
      <c r="F192" s="251">
        <f t="shared" si="44"/>
        <v>102.36022800000001</v>
      </c>
      <c r="G192" s="251">
        <f t="shared" si="45"/>
        <v>61.599772000000002</v>
      </c>
      <c r="H192" s="587">
        <v>68.64</v>
      </c>
      <c r="I192" s="621">
        <f t="shared" si="42"/>
        <v>232.60000000000002</v>
      </c>
      <c r="J192" s="242">
        <v>90.59</v>
      </c>
      <c r="K192" s="242">
        <v>15.7</v>
      </c>
      <c r="L192" s="457">
        <f t="shared" si="60"/>
        <v>1742.7599999999998</v>
      </c>
      <c r="M192" s="242">
        <v>69.88</v>
      </c>
      <c r="N192" s="433">
        <v>99.45</v>
      </c>
      <c r="O192" s="242">
        <v>853.06</v>
      </c>
      <c r="P192" s="462">
        <f t="shared" si="57"/>
        <v>1022.3899999999999</v>
      </c>
      <c r="Q192" s="568">
        <f t="shared" si="61"/>
        <v>2765.1499999999996</v>
      </c>
      <c r="R192" s="248">
        <v>2813</v>
      </c>
      <c r="S192" s="242">
        <v>23575</v>
      </c>
      <c r="T192" s="432">
        <v>48</v>
      </c>
    </row>
    <row r="193" spans="1:20" x14ac:dyDescent="0.25">
      <c r="A193" s="17" t="s">
        <v>111</v>
      </c>
      <c r="B193" s="17"/>
      <c r="C193" s="433">
        <v>1283.57</v>
      </c>
      <c r="D193" s="17">
        <v>81.08</v>
      </c>
      <c r="E193" s="17">
        <v>164.9</v>
      </c>
      <c r="F193" s="48">
        <f t="shared" si="44"/>
        <v>102.94707</v>
      </c>
      <c r="G193" s="48">
        <f t="shared" si="45"/>
        <v>61.952930000000002</v>
      </c>
      <c r="H193" s="155">
        <v>100.78</v>
      </c>
      <c r="I193" s="520">
        <f t="shared" si="42"/>
        <v>265.68</v>
      </c>
      <c r="J193" s="17">
        <v>229.28</v>
      </c>
      <c r="K193" s="17">
        <v>19.84</v>
      </c>
      <c r="L193" s="457">
        <f t="shared" si="60"/>
        <v>1879.4499999999998</v>
      </c>
      <c r="M193" s="17">
        <v>63.33</v>
      </c>
      <c r="N193" s="433">
        <v>99.45</v>
      </c>
      <c r="O193" s="242">
        <v>853.06</v>
      </c>
      <c r="P193" s="456">
        <f t="shared" si="57"/>
        <v>1015.8399999999999</v>
      </c>
      <c r="Q193" s="568">
        <f t="shared" si="61"/>
        <v>2895.29</v>
      </c>
      <c r="R193" s="17">
        <v>2765.06</v>
      </c>
      <c r="S193" s="17">
        <v>42782</v>
      </c>
      <c r="T193" s="434"/>
    </row>
    <row r="194" spans="1:20" ht="15.75" thickBot="1" x14ac:dyDescent="0.3">
      <c r="A194" s="17" t="s">
        <v>59</v>
      </c>
      <c r="B194" s="199"/>
      <c r="C194" s="433"/>
      <c r="D194" s="199"/>
      <c r="E194" s="199">
        <v>91.45</v>
      </c>
      <c r="F194" s="249">
        <f t="shared" si="44"/>
        <v>57.092235000000002</v>
      </c>
      <c r="G194" s="249">
        <f t="shared" si="45"/>
        <v>34.357765000000001</v>
      </c>
      <c r="H194" s="591">
        <v>139.13999999999999</v>
      </c>
      <c r="I194" s="620">
        <f t="shared" si="42"/>
        <v>230.58999999999997</v>
      </c>
      <c r="J194" s="199">
        <v>161.07</v>
      </c>
      <c r="K194" s="199">
        <v>39.43</v>
      </c>
      <c r="L194" s="457">
        <f t="shared" si="60"/>
        <v>431.09</v>
      </c>
      <c r="M194" s="199">
        <v>63.33</v>
      </c>
      <c r="N194" s="433">
        <v>99.45</v>
      </c>
      <c r="O194" s="242">
        <v>853.06</v>
      </c>
      <c r="P194" s="461">
        <f t="shared" si="57"/>
        <v>1015.8399999999999</v>
      </c>
      <c r="Q194" s="569">
        <f t="shared" si="61"/>
        <v>1446.9299999999998</v>
      </c>
      <c r="R194" s="17">
        <v>2895.29</v>
      </c>
      <c r="S194" s="199">
        <v>128122</v>
      </c>
      <c r="T194" s="246"/>
    </row>
    <row r="195" spans="1:20" ht="15.75" thickBot="1" x14ac:dyDescent="0.3">
      <c r="A195" s="228"/>
      <c r="B195" s="238"/>
      <c r="C195" s="445">
        <f>SUM(C192:C194)</f>
        <v>2567.14</v>
      </c>
      <c r="D195" s="244"/>
      <c r="E195" s="243"/>
      <c r="F195" s="250">
        <f t="shared" si="44"/>
        <v>0</v>
      </c>
      <c r="G195" s="600">
        <f t="shared" si="45"/>
        <v>0</v>
      </c>
      <c r="H195" s="593"/>
      <c r="I195" s="622">
        <f t="shared" si="42"/>
        <v>0</v>
      </c>
      <c r="J195" s="245"/>
      <c r="K195" s="244"/>
      <c r="L195" s="460">
        <f t="shared" ref="L195:O195" si="62">SUM(L192:L194)</f>
        <v>4053.2999999999997</v>
      </c>
      <c r="M195" s="245"/>
      <c r="N195" s="253">
        <f t="shared" si="62"/>
        <v>298.35000000000002</v>
      </c>
      <c r="O195" s="244">
        <f t="shared" si="62"/>
        <v>2559.1799999999998</v>
      </c>
      <c r="P195" s="470">
        <f t="shared" si="57"/>
        <v>2857.5299999999997</v>
      </c>
      <c r="Q195" s="573">
        <f>SUM(Q192:Q194)</f>
        <v>7107.369999999999</v>
      </c>
      <c r="R195" s="603"/>
      <c r="S195" s="260"/>
      <c r="T195" s="267"/>
    </row>
    <row r="196" spans="1:20" x14ac:dyDescent="0.25">
      <c r="A196" s="17" t="s">
        <v>48</v>
      </c>
      <c r="B196" s="432">
        <v>49</v>
      </c>
      <c r="C196" s="433">
        <v>874.1</v>
      </c>
      <c r="D196" s="242">
        <v>36.090000000000003</v>
      </c>
      <c r="E196" s="242">
        <v>65.58</v>
      </c>
      <c r="F196" s="251">
        <f t="shared" si="44"/>
        <v>40.941594000000002</v>
      </c>
      <c r="G196" s="251">
        <f t="shared" si="45"/>
        <v>24.638405999999996</v>
      </c>
      <c r="H196" s="587">
        <v>46.75</v>
      </c>
      <c r="I196" s="621">
        <f t="shared" si="42"/>
        <v>112.33</v>
      </c>
      <c r="J196" s="242">
        <v>90.59</v>
      </c>
      <c r="K196" s="242">
        <v>7.48</v>
      </c>
      <c r="L196" s="457">
        <f t="shared" ref="L196:L202" si="63">C196+D196+I196+J196+K196</f>
        <v>1120.5900000000001</v>
      </c>
      <c r="M196" s="242">
        <v>69.88</v>
      </c>
      <c r="N196" s="433">
        <v>67.73</v>
      </c>
      <c r="O196" s="242">
        <v>580.92999999999995</v>
      </c>
      <c r="P196" s="457">
        <f t="shared" si="57"/>
        <v>718.54</v>
      </c>
      <c r="Q196" s="568">
        <f>L196+P196</f>
        <v>1839.13</v>
      </c>
      <c r="R196" s="248">
        <v>1885.58</v>
      </c>
      <c r="S196" s="242">
        <v>453090</v>
      </c>
      <c r="T196" s="432">
        <v>49</v>
      </c>
    </row>
    <row r="197" spans="1:20" x14ac:dyDescent="0.25">
      <c r="A197" s="17" t="s">
        <v>111</v>
      </c>
      <c r="B197" s="17"/>
      <c r="C197" s="433">
        <v>874.1</v>
      </c>
      <c r="D197" s="17">
        <v>24.06</v>
      </c>
      <c r="E197" s="17">
        <v>57.39</v>
      </c>
      <c r="F197" s="48">
        <f t="shared" si="44"/>
        <v>35.828577000000003</v>
      </c>
      <c r="G197" s="48">
        <f t="shared" si="45"/>
        <v>21.561422999999998</v>
      </c>
      <c r="H197" s="155">
        <v>68.63</v>
      </c>
      <c r="I197" s="520">
        <f t="shared" ref="I197:I260" si="64">F197+G197+H197</f>
        <v>126.02</v>
      </c>
      <c r="J197" s="17">
        <v>90.59</v>
      </c>
      <c r="K197" s="17">
        <v>9.4600000000000009</v>
      </c>
      <c r="L197" s="457">
        <f t="shared" si="63"/>
        <v>1124.23</v>
      </c>
      <c r="M197" s="17">
        <v>63.33</v>
      </c>
      <c r="N197" s="433">
        <v>67.73</v>
      </c>
      <c r="O197" s="242">
        <v>580.92999999999995</v>
      </c>
      <c r="P197" s="456">
        <f t="shared" si="57"/>
        <v>711.99</v>
      </c>
      <c r="Q197" s="568">
        <f t="shared" ref="Q197:Q214" si="65">L197+P197</f>
        <v>1836.22</v>
      </c>
      <c r="R197" s="17">
        <v>1839.13</v>
      </c>
      <c r="S197" s="17">
        <v>131104</v>
      </c>
      <c r="T197" s="434"/>
    </row>
    <row r="198" spans="1:20" ht="15.75" thickBot="1" x14ac:dyDescent="0.3">
      <c r="A198" s="17" t="s">
        <v>59</v>
      </c>
      <c r="B198" s="199"/>
      <c r="C198" s="433"/>
      <c r="D198" s="199"/>
      <c r="E198" s="199">
        <v>194.5</v>
      </c>
      <c r="F198" s="249">
        <f t="shared" si="44"/>
        <v>121.42635</v>
      </c>
      <c r="G198" s="249">
        <f t="shared" si="45"/>
        <v>73.073650000000001</v>
      </c>
      <c r="H198" s="591">
        <v>94.76</v>
      </c>
      <c r="I198" s="620">
        <f t="shared" si="64"/>
        <v>289.26</v>
      </c>
      <c r="J198" s="199">
        <v>181.18</v>
      </c>
      <c r="K198" s="214">
        <v>18.79</v>
      </c>
      <c r="L198" s="459">
        <f t="shared" si="63"/>
        <v>489.23</v>
      </c>
      <c r="M198" s="239">
        <v>63.33</v>
      </c>
      <c r="N198" s="433">
        <v>67.73</v>
      </c>
      <c r="O198" s="242">
        <v>580.92999999999995</v>
      </c>
      <c r="P198" s="461">
        <f t="shared" si="57"/>
        <v>711.99</v>
      </c>
      <c r="Q198" s="569">
        <f t="shared" si="65"/>
        <v>1201.22</v>
      </c>
      <c r="R198" s="17">
        <v>1837</v>
      </c>
      <c r="S198" s="199">
        <v>364295</v>
      </c>
      <c r="T198" s="246"/>
    </row>
    <row r="199" spans="1:20" ht="15.75" thickBot="1" x14ac:dyDescent="0.3">
      <c r="A199" s="228"/>
      <c r="B199" s="237"/>
      <c r="C199" s="253">
        <f>SUM(C196:C198)</f>
        <v>1748.2</v>
      </c>
      <c r="D199" s="244"/>
      <c r="E199" s="243"/>
      <c r="F199" s="250">
        <f t="shared" si="44"/>
        <v>0</v>
      </c>
      <c r="G199" s="250">
        <f t="shared" si="45"/>
        <v>0</v>
      </c>
      <c r="H199" s="594"/>
      <c r="I199" s="622">
        <f t="shared" si="64"/>
        <v>0</v>
      </c>
      <c r="J199" s="245"/>
      <c r="K199" s="244"/>
      <c r="L199" s="460">
        <f t="shared" si="63"/>
        <v>1748.2</v>
      </c>
      <c r="M199" s="245"/>
      <c r="N199" s="253">
        <f>SUM(N196:N198)</f>
        <v>203.19</v>
      </c>
      <c r="O199" s="244">
        <f>SUM(O196:O198)</f>
        <v>1742.79</v>
      </c>
      <c r="P199" s="460">
        <f t="shared" si="57"/>
        <v>1945.98</v>
      </c>
      <c r="Q199" s="567">
        <f t="shared" si="65"/>
        <v>3694.1800000000003</v>
      </c>
      <c r="R199" s="603"/>
      <c r="S199" s="260"/>
      <c r="T199" s="245"/>
    </row>
    <row r="200" spans="1:20" x14ac:dyDescent="0.25">
      <c r="A200" s="17" t="s">
        <v>48</v>
      </c>
      <c r="B200" s="432">
        <v>50</v>
      </c>
      <c r="C200" s="433">
        <v>1315.51</v>
      </c>
      <c r="D200" s="242">
        <v>421.05</v>
      </c>
      <c r="E200" s="242">
        <v>573.86</v>
      </c>
      <c r="F200" s="251">
        <f t="shared" ref="F200:F263" si="66">E200-G200</f>
        <v>358.26079800000002</v>
      </c>
      <c r="G200" s="251">
        <f t="shared" ref="G200:G263" si="67">E200*37.57%</f>
        <v>215.59920199999999</v>
      </c>
      <c r="H200" s="587">
        <v>70.349999999999994</v>
      </c>
      <c r="I200" s="621">
        <f t="shared" si="64"/>
        <v>644.21</v>
      </c>
      <c r="J200" s="612">
        <v>0</v>
      </c>
      <c r="K200" s="242">
        <v>16.09</v>
      </c>
      <c r="L200" s="457">
        <f t="shared" si="63"/>
        <v>2396.86</v>
      </c>
      <c r="M200" s="242">
        <v>279.52</v>
      </c>
      <c r="N200" s="433">
        <v>101.93</v>
      </c>
      <c r="O200" s="242">
        <v>874.29</v>
      </c>
      <c r="P200" s="457">
        <f t="shared" si="57"/>
        <v>1255.74</v>
      </c>
      <c r="Q200" s="568">
        <f t="shared" si="65"/>
        <v>3652.6000000000004</v>
      </c>
      <c r="R200" s="248">
        <v>3605.58</v>
      </c>
      <c r="S200" s="242">
        <v>452069</v>
      </c>
      <c r="T200" s="432">
        <v>50</v>
      </c>
    </row>
    <row r="201" spans="1:20" x14ac:dyDescent="0.25">
      <c r="A201" s="17" t="s">
        <v>111</v>
      </c>
      <c r="B201" s="17"/>
      <c r="C201" s="433">
        <v>1315.51</v>
      </c>
      <c r="D201" s="17">
        <v>360.9</v>
      </c>
      <c r="E201" s="17">
        <v>409.9</v>
      </c>
      <c r="F201" s="48">
        <f t="shared" si="66"/>
        <v>255.90056999999999</v>
      </c>
      <c r="G201" s="48">
        <f t="shared" si="67"/>
        <v>153.99942999999999</v>
      </c>
      <c r="H201" s="155">
        <v>103.28</v>
      </c>
      <c r="I201" s="520">
        <f t="shared" si="64"/>
        <v>513.17999999999995</v>
      </c>
      <c r="J201" s="156">
        <v>0</v>
      </c>
      <c r="K201" s="17">
        <v>20.34</v>
      </c>
      <c r="L201" s="457">
        <f t="shared" si="63"/>
        <v>2209.9299999999998</v>
      </c>
      <c r="M201" s="17">
        <v>253.32</v>
      </c>
      <c r="N201" s="433">
        <v>101.93</v>
      </c>
      <c r="O201" s="242">
        <v>874.29</v>
      </c>
      <c r="P201" s="456">
        <f t="shared" si="57"/>
        <v>1229.54</v>
      </c>
      <c r="Q201" s="568">
        <f t="shared" si="65"/>
        <v>3439.47</v>
      </c>
      <c r="R201" s="17">
        <v>3652.1</v>
      </c>
      <c r="S201" s="17">
        <v>142411</v>
      </c>
      <c r="T201" s="434"/>
    </row>
    <row r="202" spans="1:20" ht="15.75" thickBot="1" x14ac:dyDescent="0.3">
      <c r="A202" s="17" t="s">
        <v>59</v>
      </c>
      <c r="B202" s="199"/>
      <c r="C202" s="433"/>
      <c r="D202" s="199"/>
      <c r="E202" s="199">
        <v>757.13</v>
      </c>
      <c r="F202" s="249">
        <f t="shared" si="66"/>
        <v>472.67625900000002</v>
      </c>
      <c r="G202" s="249">
        <f t="shared" si="67"/>
        <v>284.45374099999998</v>
      </c>
      <c r="H202" s="591">
        <v>142.61000000000001</v>
      </c>
      <c r="I202" s="620">
        <f t="shared" si="64"/>
        <v>899.74</v>
      </c>
      <c r="J202" s="614">
        <v>0</v>
      </c>
      <c r="K202" s="199">
        <v>40.39</v>
      </c>
      <c r="L202" s="457">
        <f t="shared" si="63"/>
        <v>940.13</v>
      </c>
      <c r="M202" s="199">
        <v>253.32</v>
      </c>
      <c r="N202" s="433">
        <v>101.93</v>
      </c>
      <c r="O202" s="242">
        <v>874.29</v>
      </c>
      <c r="P202" s="461">
        <f t="shared" si="57"/>
        <v>1229.54</v>
      </c>
      <c r="Q202" s="569">
        <f t="shared" si="65"/>
        <v>2169.67</v>
      </c>
      <c r="R202" s="17">
        <v>3440</v>
      </c>
      <c r="S202" s="199">
        <v>362940</v>
      </c>
      <c r="T202" s="246"/>
    </row>
    <row r="203" spans="1:20" ht="15.75" thickBot="1" x14ac:dyDescent="0.3">
      <c r="A203" s="228"/>
      <c r="B203" s="237"/>
      <c r="C203" s="253">
        <f>SUM(C200:C202)</f>
        <v>2631.02</v>
      </c>
      <c r="D203" s="244"/>
      <c r="E203" s="243"/>
      <c r="F203" s="250">
        <f t="shared" si="66"/>
        <v>0</v>
      </c>
      <c r="G203" s="600">
        <f t="shared" si="67"/>
        <v>0</v>
      </c>
      <c r="H203" s="593"/>
      <c r="I203" s="622">
        <f t="shared" si="64"/>
        <v>0</v>
      </c>
      <c r="J203" s="245"/>
      <c r="K203" s="244"/>
      <c r="L203" s="460">
        <f>C203+D203+I203+J203+K203</f>
        <v>2631.02</v>
      </c>
      <c r="M203" s="245"/>
      <c r="N203" s="253">
        <f>SUM(N200:N202)</f>
        <v>305.79000000000002</v>
      </c>
      <c r="O203" s="244">
        <f>SUM(O200:O202)</f>
        <v>2622.87</v>
      </c>
      <c r="P203" s="470">
        <f t="shared" si="57"/>
        <v>2928.66</v>
      </c>
      <c r="Q203" s="573">
        <f t="shared" si="65"/>
        <v>5559.68</v>
      </c>
      <c r="R203" s="603"/>
      <c r="S203" s="260"/>
      <c r="T203" s="245"/>
    </row>
    <row r="204" spans="1:20" x14ac:dyDescent="0.25">
      <c r="A204" s="17" t="s">
        <v>48</v>
      </c>
      <c r="B204" s="432">
        <v>51</v>
      </c>
      <c r="C204" s="433">
        <v>1388.11</v>
      </c>
      <c r="D204" s="242">
        <v>60.15</v>
      </c>
      <c r="E204" s="242">
        <v>81.98</v>
      </c>
      <c r="F204" s="251">
        <f t="shared" si="66"/>
        <v>51.180114000000003</v>
      </c>
      <c r="G204" s="251">
        <f t="shared" si="67"/>
        <v>30.799886000000001</v>
      </c>
      <c r="H204" s="587">
        <v>74.23</v>
      </c>
      <c r="I204" s="621">
        <f t="shared" si="64"/>
        <v>156.21</v>
      </c>
      <c r="J204" s="612">
        <v>0</v>
      </c>
      <c r="K204" s="242">
        <v>11.88</v>
      </c>
      <c r="L204" s="457">
        <f>D204+C204+I204+J204+K204</f>
        <v>1616.3500000000001</v>
      </c>
      <c r="M204" s="242">
        <v>69.88</v>
      </c>
      <c r="N204" s="433">
        <v>107.55</v>
      </c>
      <c r="O204" s="242">
        <v>922.54</v>
      </c>
      <c r="P204" s="457">
        <f t="shared" ref="P204:P235" si="68">SUM(M204:O204)</f>
        <v>1099.97</v>
      </c>
      <c r="Q204" s="568">
        <f t="shared" si="65"/>
        <v>2716.32</v>
      </c>
      <c r="R204" s="248">
        <v>0</v>
      </c>
      <c r="S204" s="432"/>
      <c r="T204" s="432">
        <v>51</v>
      </c>
    </row>
    <row r="205" spans="1:20" x14ac:dyDescent="0.25">
      <c r="A205" s="17" t="s">
        <v>111</v>
      </c>
      <c r="B205" s="17"/>
      <c r="C205" s="433">
        <v>1388.11</v>
      </c>
      <c r="D205" s="17">
        <v>30.08</v>
      </c>
      <c r="E205" s="17">
        <v>61.49</v>
      </c>
      <c r="F205" s="48">
        <f t="shared" si="66"/>
        <v>38.388207000000001</v>
      </c>
      <c r="G205" s="48">
        <f t="shared" si="67"/>
        <v>23.101793000000001</v>
      </c>
      <c r="H205" s="588">
        <v>108.98</v>
      </c>
      <c r="I205" s="520">
        <f t="shared" si="64"/>
        <v>170.47</v>
      </c>
      <c r="J205" s="613">
        <v>0</v>
      </c>
      <c r="K205" s="17">
        <v>15.02</v>
      </c>
      <c r="L205" s="457">
        <f>D205+C205+I205+J205+K205</f>
        <v>1603.6799999999998</v>
      </c>
      <c r="M205" s="20">
        <v>63.33</v>
      </c>
      <c r="N205" s="433">
        <v>107.55</v>
      </c>
      <c r="O205" s="242">
        <v>922.54</v>
      </c>
      <c r="P205" s="456">
        <f t="shared" si="68"/>
        <v>1093.42</v>
      </c>
      <c r="Q205" s="568">
        <f t="shared" si="65"/>
        <v>2697.1</v>
      </c>
      <c r="R205" s="17">
        <v>5000</v>
      </c>
      <c r="S205" s="17">
        <v>39380</v>
      </c>
      <c r="T205" s="434"/>
    </row>
    <row r="206" spans="1:20" ht="15.75" thickBot="1" x14ac:dyDescent="0.3">
      <c r="A206" s="17" t="s">
        <v>59</v>
      </c>
      <c r="B206" s="199"/>
      <c r="C206" s="433"/>
      <c r="D206" s="199"/>
      <c r="E206" s="199">
        <v>98.74</v>
      </c>
      <c r="F206" s="249">
        <f t="shared" si="66"/>
        <v>61.643381999999995</v>
      </c>
      <c r="G206" s="249">
        <f t="shared" si="67"/>
        <v>37.096617999999999</v>
      </c>
      <c r="H206" s="592">
        <v>150.47999999999999</v>
      </c>
      <c r="I206" s="620">
        <f t="shared" si="64"/>
        <v>249.21999999999997</v>
      </c>
      <c r="J206" s="616">
        <v>0</v>
      </c>
      <c r="K206" s="199">
        <v>29.84</v>
      </c>
      <c r="L206" s="459">
        <f>D206+C206+I206+J206+K206</f>
        <v>279.05999999999995</v>
      </c>
      <c r="M206" s="20">
        <v>63.33</v>
      </c>
      <c r="N206" s="433">
        <v>107.55</v>
      </c>
      <c r="O206" s="242">
        <v>922.54</v>
      </c>
      <c r="P206" s="461">
        <f t="shared" si="68"/>
        <v>1093.42</v>
      </c>
      <c r="Q206" s="568">
        <f t="shared" si="65"/>
        <v>1372.48</v>
      </c>
      <c r="R206" s="17"/>
      <c r="S206" s="199"/>
      <c r="T206" s="246"/>
    </row>
    <row r="207" spans="1:20" ht="15.75" thickBot="1" x14ac:dyDescent="0.3">
      <c r="A207" s="243"/>
      <c r="B207" s="241"/>
      <c r="C207" s="253">
        <f>SUM(C204:C206)</f>
        <v>2776.22</v>
      </c>
      <c r="D207" s="244"/>
      <c r="E207" s="243"/>
      <c r="F207" s="250">
        <f t="shared" si="66"/>
        <v>0</v>
      </c>
      <c r="G207" s="250">
        <f t="shared" si="67"/>
        <v>0</v>
      </c>
      <c r="H207" s="597"/>
      <c r="I207" s="622">
        <f t="shared" si="64"/>
        <v>0</v>
      </c>
      <c r="J207" s="256"/>
      <c r="K207" s="267"/>
      <c r="L207" s="460">
        <f>D207+C207+I207+J207+K207</f>
        <v>2776.22</v>
      </c>
      <c r="M207" s="245"/>
      <c r="N207" s="253">
        <f>SUM(N204:N206)</f>
        <v>322.64999999999998</v>
      </c>
      <c r="O207" s="244">
        <f>SUM(O204:O206)</f>
        <v>2767.62</v>
      </c>
      <c r="P207" s="470">
        <f t="shared" si="68"/>
        <v>3090.27</v>
      </c>
      <c r="Q207" s="572">
        <f t="shared" si="65"/>
        <v>5866.49</v>
      </c>
      <c r="R207" s="603"/>
      <c r="S207" s="260"/>
      <c r="T207" s="245"/>
    </row>
    <row r="208" spans="1:20" x14ac:dyDescent="0.25">
      <c r="A208" s="17" t="s">
        <v>48</v>
      </c>
      <c r="B208" s="432">
        <v>52</v>
      </c>
      <c r="C208" s="433">
        <v>1045.44</v>
      </c>
      <c r="D208" s="242">
        <v>74.099999999999994</v>
      </c>
      <c r="E208" s="242">
        <v>150.84</v>
      </c>
      <c r="F208" s="251">
        <f t="shared" si="66"/>
        <v>94.169412000000008</v>
      </c>
      <c r="G208" s="251">
        <f t="shared" si="67"/>
        <v>56.670587999999995</v>
      </c>
      <c r="H208" s="587">
        <v>55.91</v>
      </c>
      <c r="I208" s="621">
        <f t="shared" si="64"/>
        <v>206.75</v>
      </c>
      <c r="J208" s="242">
        <v>0</v>
      </c>
      <c r="K208" s="242">
        <v>12.79</v>
      </c>
      <c r="L208" s="457">
        <f t="shared" ref="L208:L214" si="69">C208+D208+I208+J208+K208</f>
        <v>1339.08</v>
      </c>
      <c r="M208" s="242">
        <v>69.88</v>
      </c>
      <c r="N208" s="433">
        <v>81</v>
      </c>
      <c r="O208" s="242">
        <v>694.8</v>
      </c>
      <c r="P208" s="457">
        <f t="shared" si="68"/>
        <v>845.68</v>
      </c>
      <c r="Q208" s="568">
        <f t="shared" si="65"/>
        <v>2184.7599999999998</v>
      </c>
      <c r="R208" s="248">
        <v>0</v>
      </c>
      <c r="S208" s="242"/>
      <c r="T208" s="432">
        <v>52</v>
      </c>
    </row>
    <row r="209" spans="1:20" x14ac:dyDescent="0.25">
      <c r="A209" s="17" t="s">
        <v>111</v>
      </c>
      <c r="B209" s="17"/>
      <c r="C209" s="433">
        <v>1045.44</v>
      </c>
      <c r="D209" s="17">
        <v>63.94</v>
      </c>
      <c r="E209" s="199">
        <v>127.23</v>
      </c>
      <c r="F209" s="48">
        <f t="shared" si="66"/>
        <v>79.429688999999996</v>
      </c>
      <c r="G209" s="48">
        <f t="shared" si="67"/>
        <v>47.800311000000001</v>
      </c>
      <c r="H209" s="591">
        <v>82.08</v>
      </c>
      <c r="I209" s="520">
        <f t="shared" si="64"/>
        <v>209.31</v>
      </c>
      <c r="J209" s="242">
        <v>269.85000000000002</v>
      </c>
      <c r="K209" s="17">
        <v>16.16</v>
      </c>
      <c r="L209" s="457">
        <f t="shared" si="69"/>
        <v>1604.7</v>
      </c>
      <c r="M209" s="20">
        <v>63.33</v>
      </c>
      <c r="N209" s="433">
        <v>81</v>
      </c>
      <c r="O209" s="242">
        <v>694.8</v>
      </c>
      <c r="P209" s="456">
        <f t="shared" si="68"/>
        <v>839.12999999999988</v>
      </c>
      <c r="Q209" s="568">
        <f t="shared" si="65"/>
        <v>2443.83</v>
      </c>
      <c r="R209" s="17">
        <v>0</v>
      </c>
      <c r="S209" s="17"/>
      <c r="T209" s="434"/>
    </row>
    <row r="210" spans="1:20" ht="15.75" thickBot="1" x14ac:dyDescent="0.3">
      <c r="A210" s="17" t="s">
        <v>59</v>
      </c>
      <c r="B210" s="199"/>
      <c r="C210" s="433"/>
      <c r="D210" s="199"/>
      <c r="E210" s="199">
        <v>147.03</v>
      </c>
      <c r="F210" s="249">
        <f t="shared" si="66"/>
        <v>91.790829000000002</v>
      </c>
      <c r="G210" s="249">
        <f t="shared" si="67"/>
        <v>55.239170999999999</v>
      </c>
      <c r="H210" s="591">
        <v>113.33</v>
      </c>
      <c r="I210" s="620">
        <f t="shared" si="64"/>
        <v>260.36</v>
      </c>
      <c r="J210" s="17">
        <v>269.85000000000002</v>
      </c>
      <c r="K210" s="199">
        <v>32.11</v>
      </c>
      <c r="L210" s="459">
        <f t="shared" si="69"/>
        <v>562.32000000000005</v>
      </c>
      <c r="M210" s="20">
        <v>63.33</v>
      </c>
      <c r="N210" s="433">
        <v>81</v>
      </c>
      <c r="O210" s="242">
        <v>694.8</v>
      </c>
      <c r="P210" s="461">
        <f t="shared" si="68"/>
        <v>839.12999999999988</v>
      </c>
      <c r="Q210" s="569">
        <f t="shared" si="65"/>
        <v>1401.4499999999998</v>
      </c>
      <c r="R210" s="17">
        <v>4390</v>
      </c>
      <c r="S210" s="199">
        <v>128716</v>
      </c>
      <c r="T210" s="246"/>
    </row>
    <row r="211" spans="1:20" ht="15.75" thickBot="1" x14ac:dyDescent="0.3">
      <c r="A211" s="243"/>
      <c r="B211" s="241"/>
      <c r="C211" s="253">
        <f>SUM(C208:C210)</f>
        <v>2090.88</v>
      </c>
      <c r="D211" s="244"/>
      <c r="E211" s="243"/>
      <c r="F211" s="250">
        <f t="shared" si="66"/>
        <v>0</v>
      </c>
      <c r="G211" s="250">
        <f t="shared" si="67"/>
        <v>0</v>
      </c>
      <c r="H211" s="594"/>
      <c r="I211" s="622">
        <f t="shared" si="64"/>
        <v>0</v>
      </c>
      <c r="J211" s="245"/>
      <c r="K211" s="244"/>
      <c r="L211" s="460">
        <f t="shared" si="69"/>
        <v>2090.88</v>
      </c>
      <c r="M211" s="245"/>
      <c r="N211" s="253">
        <f>SUM(N208:N210)</f>
        <v>243</v>
      </c>
      <c r="O211" s="244">
        <f>SUM(O208:O210)</f>
        <v>2084.3999999999996</v>
      </c>
      <c r="P211" s="460">
        <f t="shared" si="68"/>
        <v>2327.3999999999996</v>
      </c>
      <c r="Q211" s="567">
        <f t="shared" si="65"/>
        <v>4418.28</v>
      </c>
      <c r="R211" s="603"/>
      <c r="S211" s="260"/>
      <c r="T211" s="245"/>
    </row>
    <row r="212" spans="1:20" x14ac:dyDescent="0.25">
      <c r="A212" s="17" t="s">
        <v>48</v>
      </c>
      <c r="B212" s="432">
        <v>53</v>
      </c>
      <c r="C212" s="433">
        <v>900.24</v>
      </c>
      <c r="D212" s="242">
        <v>670.85</v>
      </c>
      <c r="E212" s="242">
        <v>1122.18</v>
      </c>
      <c r="F212" s="251">
        <f t="shared" si="66"/>
        <v>700.57697400000006</v>
      </c>
      <c r="G212" s="251">
        <f t="shared" si="67"/>
        <v>421.603026</v>
      </c>
      <c r="H212" s="587">
        <v>48.14</v>
      </c>
      <c r="I212" s="621">
        <f t="shared" si="64"/>
        <v>1170.3200000000002</v>
      </c>
      <c r="J212" s="242">
        <v>0</v>
      </c>
      <c r="K212" s="242">
        <v>7.7</v>
      </c>
      <c r="L212" s="457">
        <f t="shared" si="69"/>
        <v>2749.11</v>
      </c>
      <c r="M212" s="242">
        <v>209.64</v>
      </c>
      <c r="N212" s="433">
        <v>69.75</v>
      </c>
      <c r="O212" s="242">
        <v>598.29999999999995</v>
      </c>
      <c r="P212" s="457">
        <f t="shared" si="68"/>
        <v>877.68999999999994</v>
      </c>
      <c r="Q212" s="568">
        <f t="shared" si="65"/>
        <v>3626.8</v>
      </c>
      <c r="R212" s="248">
        <v>3708.98</v>
      </c>
      <c r="S212" s="242">
        <v>382568</v>
      </c>
      <c r="T212" s="432">
        <v>53</v>
      </c>
    </row>
    <row r="213" spans="1:20" x14ac:dyDescent="0.25">
      <c r="A213" s="17" t="s">
        <v>111</v>
      </c>
      <c r="B213" s="17"/>
      <c r="C213" s="433">
        <v>900.24</v>
      </c>
      <c r="D213" s="17">
        <v>745.02</v>
      </c>
      <c r="E213" s="17">
        <v>1129.02</v>
      </c>
      <c r="F213" s="48">
        <f t="shared" si="66"/>
        <v>704.84718599999997</v>
      </c>
      <c r="G213" s="48">
        <f t="shared" si="67"/>
        <v>424.17281399999996</v>
      </c>
      <c r="H213" s="155">
        <v>70.680000000000007</v>
      </c>
      <c r="I213" s="520">
        <f t="shared" si="64"/>
        <v>1199.7</v>
      </c>
      <c r="J213" s="242">
        <v>809.55</v>
      </c>
      <c r="K213" s="17">
        <v>9.74</v>
      </c>
      <c r="L213" s="457">
        <f t="shared" si="69"/>
        <v>3664.25</v>
      </c>
      <c r="M213" s="20">
        <v>189.99</v>
      </c>
      <c r="N213" s="433">
        <v>69.75</v>
      </c>
      <c r="O213" s="242">
        <v>598.29999999999995</v>
      </c>
      <c r="P213" s="456">
        <f t="shared" si="68"/>
        <v>858.04</v>
      </c>
      <c r="Q213" s="562">
        <f t="shared" si="65"/>
        <v>4522.29</v>
      </c>
      <c r="R213" s="17">
        <v>0</v>
      </c>
      <c r="S213" s="17"/>
      <c r="T213" s="434"/>
    </row>
    <row r="214" spans="1:20" ht="15.75" thickBot="1" x14ac:dyDescent="0.3">
      <c r="A214" s="17" t="s">
        <v>59</v>
      </c>
      <c r="B214" s="199"/>
      <c r="C214" s="433"/>
      <c r="D214" s="199"/>
      <c r="E214" s="199">
        <v>1239.3699999999999</v>
      </c>
      <c r="F214" s="249">
        <f t="shared" si="66"/>
        <v>773.73869100000002</v>
      </c>
      <c r="G214" s="249">
        <f t="shared" si="67"/>
        <v>465.63130899999993</v>
      </c>
      <c r="H214" s="591">
        <v>97.59</v>
      </c>
      <c r="I214" s="620">
        <f t="shared" si="64"/>
        <v>1336.9599999999998</v>
      </c>
      <c r="J214" s="17">
        <v>809.55</v>
      </c>
      <c r="K214" s="199">
        <v>19.350000000000001</v>
      </c>
      <c r="L214" s="457">
        <f t="shared" si="69"/>
        <v>2165.8599999999997</v>
      </c>
      <c r="M214" s="20">
        <v>189.99</v>
      </c>
      <c r="N214" s="433">
        <v>69.75</v>
      </c>
      <c r="O214" s="242">
        <v>598.29999999999995</v>
      </c>
      <c r="P214" s="461">
        <f t="shared" si="68"/>
        <v>858.04</v>
      </c>
      <c r="Q214" s="562">
        <f t="shared" si="65"/>
        <v>3023.8999999999996</v>
      </c>
      <c r="R214" s="17">
        <v>4522.29</v>
      </c>
      <c r="S214" s="199">
        <v>108939</v>
      </c>
      <c r="T214" s="246"/>
    </row>
    <row r="215" spans="1:20" ht="15.75" thickBot="1" x14ac:dyDescent="0.3">
      <c r="A215" s="243"/>
      <c r="B215" s="241"/>
      <c r="C215" s="253">
        <f>SUM(C212:C214)</f>
        <v>1800.48</v>
      </c>
      <c r="D215" s="244"/>
      <c r="E215" s="243"/>
      <c r="F215" s="250">
        <f t="shared" si="66"/>
        <v>0</v>
      </c>
      <c r="G215" s="250">
        <f t="shared" si="67"/>
        <v>0</v>
      </c>
      <c r="H215" s="594"/>
      <c r="I215" s="622">
        <f t="shared" si="64"/>
        <v>0</v>
      </c>
      <c r="J215" s="245"/>
      <c r="K215" s="241"/>
      <c r="L215" s="458">
        <f t="shared" ref="L215:O215" si="70">SUM(L212:L214)</f>
        <v>8579.2200000000012</v>
      </c>
      <c r="M215" s="241"/>
      <c r="N215" s="253">
        <f t="shared" si="70"/>
        <v>209.25</v>
      </c>
      <c r="O215" s="244">
        <f t="shared" si="70"/>
        <v>1794.8999999999999</v>
      </c>
      <c r="P215" s="471">
        <f t="shared" si="68"/>
        <v>2004.1499999999999</v>
      </c>
      <c r="Q215" s="563">
        <f>SUM(Q212:Q214)</f>
        <v>11172.99</v>
      </c>
      <c r="R215" s="603"/>
      <c r="S215" s="260"/>
      <c r="T215" s="245"/>
    </row>
    <row r="216" spans="1:20" x14ac:dyDescent="0.25">
      <c r="A216" s="17" t="s">
        <v>48</v>
      </c>
      <c r="B216" s="432">
        <v>54</v>
      </c>
      <c r="C216" s="433">
        <v>911.86</v>
      </c>
      <c r="D216" s="242">
        <v>161.97999999999999</v>
      </c>
      <c r="E216" s="242">
        <v>250.82</v>
      </c>
      <c r="F216" s="251">
        <f t="shared" si="66"/>
        <v>156.58692600000001</v>
      </c>
      <c r="G216" s="251">
        <f t="shared" si="67"/>
        <v>94.233073999999988</v>
      </c>
      <c r="H216" s="587">
        <v>48.76</v>
      </c>
      <c r="I216" s="621">
        <f t="shared" si="64"/>
        <v>299.58</v>
      </c>
      <c r="J216" s="242">
        <v>0</v>
      </c>
      <c r="K216" s="242">
        <v>11.15</v>
      </c>
      <c r="L216" s="457">
        <f>C216+D216+I216+J216+K216</f>
        <v>1384.57</v>
      </c>
      <c r="M216" s="242">
        <v>139.76</v>
      </c>
      <c r="N216" s="433">
        <v>70.650000000000006</v>
      </c>
      <c r="O216" s="242">
        <v>606.02</v>
      </c>
      <c r="P216" s="457">
        <f t="shared" si="68"/>
        <v>816.43</v>
      </c>
      <c r="Q216" s="561">
        <f>L216+P216</f>
        <v>2201</v>
      </c>
      <c r="R216" s="248">
        <v>3000</v>
      </c>
      <c r="S216" s="242">
        <v>530771</v>
      </c>
      <c r="T216" s="432">
        <v>54</v>
      </c>
    </row>
    <row r="217" spans="1:20" x14ac:dyDescent="0.25">
      <c r="A217" s="17" t="s">
        <v>111</v>
      </c>
      <c r="B217" s="17"/>
      <c r="C217" s="433">
        <v>911.86</v>
      </c>
      <c r="D217" s="17">
        <v>156.03</v>
      </c>
      <c r="E217" s="17">
        <v>214.91</v>
      </c>
      <c r="F217" s="48">
        <f t="shared" si="66"/>
        <v>134.16831300000001</v>
      </c>
      <c r="G217" s="48">
        <f t="shared" si="67"/>
        <v>80.741686999999999</v>
      </c>
      <c r="H217" s="155">
        <v>71.59</v>
      </c>
      <c r="I217" s="520">
        <f t="shared" si="64"/>
        <v>286.5</v>
      </c>
      <c r="J217" s="242">
        <v>539.70000000000005</v>
      </c>
      <c r="K217" s="17">
        <v>14.1</v>
      </c>
      <c r="L217" s="457">
        <f>C217+D217+I217+J217+K217</f>
        <v>1908.19</v>
      </c>
      <c r="M217" s="20">
        <v>126.66</v>
      </c>
      <c r="N217" s="433">
        <v>70.650000000000006</v>
      </c>
      <c r="O217" s="242">
        <v>606.02</v>
      </c>
      <c r="P217" s="456">
        <f t="shared" si="68"/>
        <v>803.32999999999993</v>
      </c>
      <c r="Q217" s="561">
        <f t="shared" ref="Q217:Q222" si="71">L217+P217</f>
        <v>2711.52</v>
      </c>
      <c r="R217" s="17">
        <v>0</v>
      </c>
      <c r="S217" s="17"/>
      <c r="T217" s="434"/>
    </row>
    <row r="218" spans="1:20" ht="15.75" thickBot="1" x14ac:dyDescent="0.3">
      <c r="A218" s="17" t="s">
        <v>59</v>
      </c>
      <c r="B218" s="199"/>
      <c r="C218" s="433"/>
      <c r="D218" s="199"/>
      <c r="E218" s="199">
        <v>296.64</v>
      </c>
      <c r="F218" s="249">
        <f t="shared" si="66"/>
        <v>185.192352</v>
      </c>
      <c r="G218" s="249">
        <f t="shared" si="67"/>
        <v>111.44764799999999</v>
      </c>
      <c r="H218" s="591">
        <v>98.85</v>
      </c>
      <c r="I218" s="620">
        <f t="shared" si="64"/>
        <v>395.49</v>
      </c>
      <c r="J218" s="17">
        <v>539.70000000000005</v>
      </c>
      <c r="K218" s="199">
        <v>28.01</v>
      </c>
      <c r="L218" s="457">
        <f>C218+D218+I218+J218+K218</f>
        <v>963.2</v>
      </c>
      <c r="M218" s="20">
        <v>126.66</v>
      </c>
      <c r="N218" s="433">
        <v>70.650000000000006</v>
      </c>
      <c r="O218" s="242">
        <v>606.02</v>
      </c>
      <c r="P218" s="461">
        <f t="shared" si="68"/>
        <v>803.32999999999993</v>
      </c>
      <c r="Q218" s="570">
        <f t="shared" si="71"/>
        <v>1766.53</v>
      </c>
      <c r="R218" s="17">
        <v>1000</v>
      </c>
      <c r="S218" s="199">
        <v>854554</v>
      </c>
      <c r="T218" s="246"/>
    </row>
    <row r="219" spans="1:20" ht="15.75" thickBot="1" x14ac:dyDescent="0.3">
      <c r="A219" s="243"/>
      <c r="B219" s="241"/>
      <c r="C219" s="253">
        <f>SUM(C216:C218)</f>
        <v>1823.72</v>
      </c>
      <c r="D219" s="244"/>
      <c r="E219" s="243"/>
      <c r="F219" s="250">
        <f t="shared" si="66"/>
        <v>0</v>
      </c>
      <c r="G219" s="250">
        <f t="shared" si="67"/>
        <v>0</v>
      </c>
      <c r="H219" s="594"/>
      <c r="I219" s="622">
        <f t="shared" si="64"/>
        <v>0</v>
      </c>
      <c r="J219" s="245"/>
      <c r="K219" s="241"/>
      <c r="L219" s="458">
        <f t="shared" ref="L219:O219" si="72">SUM(L216:L218)</f>
        <v>4255.96</v>
      </c>
      <c r="M219" s="241"/>
      <c r="N219" s="253">
        <f t="shared" si="72"/>
        <v>211.95000000000002</v>
      </c>
      <c r="O219" s="244">
        <f t="shared" si="72"/>
        <v>1818.06</v>
      </c>
      <c r="P219" s="460">
        <f t="shared" si="68"/>
        <v>2030.01</v>
      </c>
      <c r="Q219" s="567">
        <f t="shared" si="71"/>
        <v>6285.97</v>
      </c>
      <c r="R219" s="603"/>
      <c r="S219" s="260"/>
      <c r="T219" s="245"/>
    </row>
    <row r="220" spans="1:20" x14ac:dyDescent="0.25">
      <c r="A220" s="17" t="s">
        <v>48</v>
      </c>
      <c r="B220" s="432">
        <v>55</v>
      </c>
      <c r="C220" s="433">
        <v>1373.59</v>
      </c>
      <c r="D220" s="242">
        <v>120.3</v>
      </c>
      <c r="E220" s="242">
        <v>327.92</v>
      </c>
      <c r="F220" s="251">
        <f t="shared" si="66"/>
        <v>204.72045600000001</v>
      </c>
      <c r="G220" s="251">
        <f t="shared" si="67"/>
        <v>123.199544</v>
      </c>
      <c r="H220" s="587">
        <v>73.459999999999994</v>
      </c>
      <c r="I220" s="621">
        <f t="shared" si="64"/>
        <v>401.38</v>
      </c>
      <c r="J220" s="242">
        <v>130.44999999999999</v>
      </c>
      <c r="K220" s="242">
        <v>16.8</v>
      </c>
      <c r="L220" s="457">
        <f t="shared" ref="L220:L250" si="73">C220+D220+I220+J220+K220</f>
        <v>2042.52</v>
      </c>
      <c r="M220" s="242">
        <v>139.76</v>
      </c>
      <c r="N220" s="433">
        <v>106.43</v>
      </c>
      <c r="O220" s="242">
        <v>912.89</v>
      </c>
      <c r="P220" s="457">
        <f t="shared" si="68"/>
        <v>1159.08</v>
      </c>
      <c r="Q220" s="568">
        <f t="shared" si="71"/>
        <v>3201.6</v>
      </c>
      <c r="R220" s="248">
        <v>0</v>
      </c>
      <c r="S220" s="432"/>
      <c r="T220" s="432">
        <v>55</v>
      </c>
    </row>
    <row r="221" spans="1:20" x14ac:dyDescent="0.25">
      <c r="A221" s="17" t="s">
        <v>111</v>
      </c>
      <c r="B221" s="17"/>
      <c r="C221" s="433">
        <v>1373.59</v>
      </c>
      <c r="D221" s="17">
        <v>133.94999999999999</v>
      </c>
      <c r="E221" s="17">
        <v>300.05</v>
      </c>
      <c r="F221" s="48">
        <f t="shared" si="66"/>
        <v>187.321215</v>
      </c>
      <c r="G221" s="48">
        <f t="shared" si="67"/>
        <v>112.728785</v>
      </c>
      <c r="H221" s="155">
        <v>107.84</v>
      </c>
      <c r="I221" s="520">
        <f t="shared" si="64"/>
        <v>407.89</v>
      </c>
      <c r="J221" s="17">
        <v>159.44</v>
      </c>
      <c r="K221" s="17">
        <v>21.23</v>
      </c>
      <c r="L221" s="457">
        <f t="shared" si="73"/>
        <v>2096.1</v>
      </c>
      <c r="M221" s="20">
        <v>126.66</v>
      </c>
      <c r="N221" s="433">
        <v>106.43</v>
      </c>
      <c r="O221" s="242">
        <v>912.89</v>
      </c>
      <c r="P221" s="456">
        <f t="shared" si="68"/>
        <v>1145.98</v>
      </c>
      <c r="Q221" s="562">
        <f t="shared" si="71"/>
        <v>3242.08</v>
      </c>
      <c r="R221" s="17">
        <v>7000</v>
      </c>
      <c r="S221" s="17">
        <v>754513</v>
      </c>
      <c r="T221" s="434"/>
    </row>
    <row r="222" spans="1:20" ht="15.75" thickBot="1" x14ac:dyDescent="0.3">
      <c r="A222" s="17" t="s">
        <v>59</v>
      </c>
      <c r="B222" s="199"/>
      <c r="C222" s="433"/>
      <c r="D222" s="199"/>
      <c r="E222" s="199">
        <v>306.81</v>
      </c>
      <c r="F222" s="249">
        <f t="shared" si="66"/>
        <v>191.54148300000003</v>
      </c>
      <c r="G222" s="249">
        <f t="shared" si="67"/>
        <v>115.26851699999999</v>
      </c>
      <c r="H222" s="591">
        <v>148.9</v>
      </c>
      <c r="I222" s="620">
        <f t="shared" si="64"/>
        <v>455.71000000000004</v>
      </c>
      <c r="J222" s="199">
        <v>166.69</v>
      </c>
      <c r="K222" s="199">
        <v>42.2</v>
      </c>
      <c r="L222" s="459">
        <f t="shared" si="73"/>
        <v>664.60000000000014</v>
      </c>
      <c r="M222" s="20">
        <v>126.66</v>
      </c>
      <c r="N222" s="433">
        <v>106.43</v>
      </c>
      <c r="O222" s="242">
        <v>912.89</v>
      </c>
      <c r="P222" s="461">
        <f t="shared" si="68"/>
        <v>1145.98</v>
      </c>
      <c r="Q222" s="562">
        <f t="shared" si="71"/>
        <v>1810.5800000000002</v>
      </c>
      <c r="R222" s="17">
        <v>3000</v>
      </c>
      <c r="S222" s="199">
        <v>885228</v>
      </c>
      <c r="T222" s="246"/>
    </row>
    <row r="223" spans="1:20" ht="15.75" thickBot="1" x14ac:dyDescent="0.3">
      <c r="A223" s="243"/>
      <c r="B223" s="241"/>
      <c r="C223" s="253">
        <f>SUM(C220:C222)</f>
        <v>2747.18</v>
      </c>
      <c r="D223" s="244"/>
      <c r="E223" s="243"/>
      <c r="F223" s="250">
        <f t="shared" si="66"/>
        <v>0</v>
      </c>
      <c r="G223" s="250">
        <f t="shared" si="67"/>
        <v>0</v>
      </c>
      <c r="H223" s="594"/>
      <c r="I223" s="622">
        <f t="shared" si="64"/>
        <v>0</v>
      </c>
      <c r="J223" s="245"/>
      <c r="K223" s="244"/>
      <c r="L223" s="460">
        <f t="shared" si="73"/>
        <v>2747.18</v>
      </c>
      <c r="M223" s="245"/>
      <c r="N223" s="253">
        <f>SUM(N220:N222)</f>
        <v>319.29000000000002</v>
      </c>
      <c r="O223" s="244">
        <f>SUM(O220:O222)</f>
        <v>2738.67</v>
      </c>
      <c r="P223" s="460">
        <f t="shared" si="68"/>
        <v>3057.96</v>
      </c>
      <c r="Q223" s="563">
        <f>SUM(Q220:Q222)</f>
        <v>8254.26</v>
      </c>
      <c r="R223" s="603"/>
      <c r="S223" s="260"/>
      <c r="T223" s="245"/>
    </row>
    <row r="224" spans="1:20" ht="15.75" thickBot="1" x14ac:dyDescent="0.3">
      <c r="A224" s="17" t="s">
        <v>48</v>
      </c>
      <c r="B224" s="432">
        <v>56</v>
      </c>
      <c r="C224" s="433">
        <v>987.36</v>
      </c>
      <c r="D224" s="242">
        <v>26.65</v>
      </c>
      <c r="E224" s="242">
        <v>37.92</v>
      </c>
      <c r="F224" s="250">
        <f t="shared" si="66"/>
        <v>23.673456000000002</v>
      </c>
      <c r="G224" s="251">
        <f t="shared" si="67"/>
        <v>14.246544</v>
      </c>
      <c r="H224" s="587">
        <v>52.8</v>
      </c>
      <c r="I224" s="621">
        <f t="shared" si="64"/>
        <v>90.72</v>
      </c>
      <c r="J224" s="242">
        <v>0</v>
      </c>
      <c r="K224" s="242">
        <v>12.08</v>
      </c>
      <c r="L224" s="457">
        <f t="shared" si="73"/>
        <v>1116.81</v>
      </c>
      <c r="M224" s="242">
        <v>0</v>
      </c>
      <c r="N224" s="433">
        <v>76.5</v>
      </c>
      <c r="O224" s="242">
        <v>656.2</v>
      </c>
      <c r="P224" s="457">
        <f t="shared" si="68"/>
        <v>732.7</v>
      </c>
      <c r="Q224" s="561">
        <f>L224+P224</f>
        <v>1849.51</v>
      </c>
      <c r="R224" s="248">
        <v>0</v>
      </c>
      <c r="S224" s="242"/>
      <c r="T224" s="432">
        <v>56</v>
      </c>
    </row>
    <row r="225" spans="1:20" x14ac:dyDescent="0.25">
      <c r="A225" s="17" t="s">
        <v>111</v>
      </c>
      <c r="B225" s="17"/>
      <c r="C225" s="433">
        <v>987.36</v>
      </c>
      <c r="D225" s="17">
        <v>0</v>
      </c>
      <c r="E225" s="17">
        <v>0</v>
      </c>
      <c r="F225" s="48">
        <f t="shared" si="66"/>
        <v>0</v>
      </c>
      <c r="G225" s="48">
        <f t="shared" si="67"/>
        <v>0</v>
      </c>
      <c r="H225" s="588">
        <v>77.52</v>
      </c>
      <c r="I225" s="520">
        <f t="shared" si="64"/>
        <v>77.52</v>
      </c>
      <c r="J225" s="242">
        <v>0</v>
      </c>
      <c r="K225" s="17">
        <v>15.26</v>
      </c>
      <c r="L225" s="457">
        <f t="shared" si="73"/>
        <v>1080.1400000000001</v>
      </c>
      <c r="M225" s="20">
        <v>0</v>
      </c>
      <c r="N225" s="433">
        <v>76.5</v>
      </c>
      <c r="O225" s="242">
        <v>656.2</v>
      </c>
      <c r="P225" s="456">
        <f t="shared" si="68"/>
        <v>732.7</v>
      </c>
      <c r="Q225" s="561">
        <f t="shared" ref="Q225:Q230" si="74">L225+P225</f>
        <v>1812.8400000000001</v>
      </c>
      <c r="R225" s="17">
        <v>0</v>
      </c>
      <c r="S225" s="17"/>
      <c r="T225" s="434"/>
    </row>
    <row r="226" spans="1:20" ht="15.75" thickBot="1" x14ac:dyDescent="0.3">
      <c r="A226" s="17" t="s">
        <v>59</v>
      </c>
      <c r="B226" s="199"/>
      <c r="C226" s="433"/>
      <c r="D226" s="199"/>
      <c r="E226" s="199">
        <v>35.99</v>
      </c>
      <c r="F226" s="249">
        <f t="shared" si="66"/>
        <v>22.468557000000004</v>
      </c>
      <c r="G226" s="249">
        <f t="shared" si="67"/>
        <v>13.521443</v>
      </c>
      <c r="H226" s="591">
        <v>107.03</v>
      </c>
      <c r="I226" s="620">
        <f t="shared" si="64"/>
        <v>143.02000000000001</v>
      </c>
      <c r="J226" s="17">
        <v>0</v>
      </c>
      <c r="K226" s="199">
        <v>30.33</v>
      </c>
      <c r="L226" s="459">
        <f t="shared" si="73"/>
        <v>173.35000000000002</v>
      </c>
      <c r="M226" s="20">
        <v>0</v>
      </c>
      <c r="N226" s="433">
        <v>76.5</v>
      </c>
      <c r="O226" s="242">
        <v>656.2</v>
      </c>
      <c r="P226" s="461">
        <f t="shared" si="68"/>
        <v>732.7</v>
      </c>
      <c r="Q226" s="570">
        <f t="shared" si="74"/>
        <v>906.05000000000007</v>
      </c>
      <c r="R226" s="17">
        <v>0</v>
      </c>
      <c r="S226" s="199"/>
      <c r="T226" s="246"/>
    </row>
    <row r="227" spans="1:20" ht="15.75" thickBot="1" x14ac:dyDescent="0.3">
      <c r="A227" s="17"/>
      <c r="B227" s="241"/>
      <c r="C227" s="253">
        <f>SUM(C224:C226)</f>
        <v>1974.72</v>
      </c>
      <c r="D227" s="244"/>
      <c r="E227" s="243"/>
      <c r="F227" s="250">
        <f t="shared" si="66"/>
        <v>0</v>
      </c>
      <c r="G227" s="600">
        <f t="shared" si="67"/>
        <v>0</v>
      </c>
      <c r="H227" s="593"/>
      <c r="I227" s="622">
        <f t="shared" si="64"/>
        <v>0</v>
      </c>
      <c r="J227" s="245"/>
      <c r="K227" s="244"/>
      <c r="L227" s="460">
        <f t="shared" si="73"/>
        <v>1974.72</v>
      </c>
      <c r="M227" s="245"/>
      <c r="N227" s="253">
        <f>SUM(N224:N226)</f>
        <v>229.5</v>
      </c>
      <c r="O227" s="244">
        <f>SUM(O224:O226)</f>
        <v>1968.6000000000001</v>
      </c>
      <c r="P227" s="460">
        <f t="shared" si="68"/>
        <v>2198.1000000000004</v>
      </c>
      <c r="Q227" s="567">
        <f t="shared" si="74"/>
        <v>4172.8200000000006</v>
      </c>
      <c r="R227" s="603"/>
      <c r="S227" s="260"/>
      <c r="T227" s="245"/>
    </row>
    <row r="228" spans="1:20" x14ac:dyDescent="0.25">
      <c r="A228" s="17" t="s">
        <v>48</v>
      </c>
      <c r="B228" s="432">
        <v>57</v>
      </c>
      <c r="C228" s="433">
        <v>900.24</v>
      </c>
      <c r="D228" s="242">
        <v>6.01</v>
      </c>
      <c r="E228" s="242">
        <v>12.3</v>
      </c>
      <c r="F228" s="251">
        <f t="shared" si="66"/>
        <v>7.6788900000000009</v>
      </c>
      <c r="G228" s="251">
        <f t="shared" si="67"/>
        <v>4.6211099999999998</v>
      </c>
      <c r="H228" s="587">
        <v>48.14</v>
      </c>
      <c r="I228" s="621">
        <f t="shared" si="64"/>
        <v>60.44</v>
      </c>
      <c r="J228" s="612">
        <v>0</v>
      </c>
      <c r="K228" s="242">
        <v>11.01</v>
      </c>
      <c r="L228" s="457">
        <f t="shared" si="73"/>
        <v>977.7</v>
      </c>
      <c r="M228" s="242">
        <v>0</v>
      </c>
      <c r="N228" s="433">
        <v>69.75</v>
      </c>
      <c r="O228" s="242">
        <v>598.29999999999995</v>
      </c>
      <c r="P228" s="457">
        <f t="shared" si="68"/>
        <v>668.05</v>
      </c>
      <c r="Q228" s="568">
        <f t="shared" si="74"/>
        <v>1645.75</v>
      </c>
      <c r="R228" s="248">
        <v>1500</v>
      </c>
      <c r="S228" s="242">
        <v>112624</v>
      </c>
      <c r="T228" s="432">
        <v>57</v>
      </c>
    </row>
    <row r="229" spans="1:20" x14ac:dyDescent="0.25">
      <c r="A229" s="17" t="s">
        <v>111</v>
      </c>
      <c r="B229" s="17"/>
      <c r="C229" s="433">
        <v>900.24</v>
      </c>
      <c r="D229" s="17">
        <v>18.05</v>
      </c>
      <c r="E229" s="17">
        <v>98.38</v>
      </c>
      <c r="F229" s="48">
        <f t="shared" si="66"/>
        <v>61.418633999999997</v>
      </c>
      <c r="G229" s="48">
        <f t="shared" si="67"/>
        <v>36.961365999999998</v>
      </c>
      <c r="H229" s="155">
        <v>70.680000000000007</v>
      </c>
      <c r="I229" s="520">
        <f t="shared" si="64"/>
        <v>169.06</v>
      </c>
      <c r="J229" s="156">
        <v>0</v>
      </c>
      <c r="K229" s="17">
        <v>13.92</v>
      </c>
      <c r="L229" s="457">
        <f t="shared" si="73"/>
        <v>1101.27</v>
      </c>
      <c r="M229" s="20">
        <v>0</v>
      </c>
      <c r="N229" s="433">
        <v>69.75</v>
      </c>
      <c r="O229" s="242">
        <v>598.29999999999995</v>
      </c>
      <c r="P229" s="456">
        <f t="shared" si="68"/>
        <v>668.05</v>
      </c>
      <c r="Q229" s="562">
        <f t="shared" si="74"/>
        <v>1769.32</v>
      </c>
      <c r="R229" s="17">
        <v>2000</v>
      </c>
      <c r="S229" s="17">
        <v>353765</v>
      </c>
      <c r="T229" s="434"/>
    </row>
    <row r="230" spans="1:20" ht="15.75" thickBot="1" x14ac:dyDescent="0.3">
      <c r="A230" s="17" t="s">
        <v>59</v>
      </c>
      <c r="B230" s="199"/>
      <c r="C230" s="433"/>
      <c r="D230" s="199"/>
      <c r="E230" s="199">
        <v>98.38</v>
      </c>
      <c r="F230" s="249">
        <f t="shared" si="66"/>
        <v>61.418633999999997</v>
      </c>
      <c r="G230" s="249">
        <f t="shared" si="67"/>
        <v>36.961365999999998</v>
      </c>
      <c r="H230" s="591">
        <v>97.59</v>
      </c>
      <c r="I230" s="620">
        <f t="shared" si="64"/>
        <v>195.97</v>
      </c>
      <c r="J230" s="614">
        <v>0</v>
      </c>
      <c r="K230" s="199">
        <v>27.65</v>
      </c>
      <c r="L230" s="459">
        <f t="shared" si="73"/>
        <v>223.62</v>
      </c>
      <c r="M230" s="20">
        <v>0</v>
      </c>
      <c r="N230" s="433">
        <v>69.75</v>
      </c>
      <c r="O230" s="242">
        <v>598.29999999999995</v>
      </c>
      <c r="P230" s="461">
        <f t="shared" si="68"/>
        <v>668.05</v>
      </c>
      <c r="Q230" s="566">
        <f t="shared" si="74"/>
        <v>891.67</v>
      </c>
      <c r="R230" s="17">
        <v>3500</v>
      </c>
      <c r="S230" s="199">
        <v>107474.212892</v>
      </c>
      <c r="T230" s="246"/>
    </row>
    <row r="231" spans="1:20" ht="15.75" thickBot="1" x14ac:dyDescent="0.3">
      <c r="A231" s="243"/>
      <c r="B231" s="241"/>
      <c r="C231" s="253">
        <f>SUM(C228:C230)</f>
        <v>1800.48</v>
      </c>
      <c r="D231" s="244"/>
      <c r="E231" s="243"/>
      <c r="F231" s="250">
        <f t="shared" si="66"/>
        <v>0</v>
      </c>
      <c r="G231" s="250">
        <f t="shared" si="67"/>
        <v>0</v>
      </c>
      <c r="H231" s="594"/>
      <c r="I231" s="622">
        <f t="shared" si="64"/>
        <v>0</v>
      </c>
      <c r="J231" s="245"/>
      <c r="K231" s="244"/>
      <c r="L231" s="460">
        <f t="shared" si="73"/>
        <v>1800.48</v>
      </c>
      <c r="M231" s="245"/>
      <c r="N231" s="253">
        <f>SUM(N228:N230)</f>
        <v>209.25</v>
      </c>
      <c r="O231" s="244">
        <f>SUM(O228:O230)</f>
        <v>1794.8999999999999</v>
      </c>
      <c r="P231" s="460">
        <f t="shared" si="68"/>
        <v>2004.1499999999999</v>
      </c>
      <c r="Q231" s="567">
        <f>SUM(Q228:Q230)</f>
        <v>4306.74</v>
      </c>
      <c r="R231" s="603"/>
      <c r="S231" s="260"/>
      <c r="T231" s="245"/>
    </row>
    <row r="232" spans="1:20" x14ac:dyDescent="0.25">
      <c r="A232" s="17" t="s">
        <v>48</v>
      </c>
      <c r="B232" s="432">
        <v>58</v>
      </c>
      <c r="C232" s="433">
        <v>923.47</v>
      </c>
      <c r="D232" s="242">
        <v>101.59</v>
      </c>
      <c r="E232" s="242">
        <v>148.66999999999999</v>
      </c>
      <c r="F232" s="251">
        <f t="shared" si="66"/>
        <v>92.814680999999993</v>
      </c>
      <c r="G232" s="251">
        <f t="shared" si="67"/>
        <v>55.855318999999994</v>
      </c>
      <c r="H232" s="587">
        <v>49.39</v>
      </c>
      <c r="I232" s="621">
        <f t="shared" si="64"/>
        <v>198.06</v>
      </c>
      <c r="J232" s="242">
        <v>102.19</v>
      </c>
      <c r="K232" s="242">
        <v>11.29</v>
      </c>
      <c r="L232" s="457">
        <f t="shared" si="73"/>
        <v>1336.6</v>
      </c>
      <c r="M232" s="242">
        <v>69.88</v>
      </c>
      <c r="N232" s="433">
        <v>71.55</v>
      </c>
      <c r="O232" s="242">
        <v>613.74</v>
      </c>
      <c r="P232" s="457">
        <f t="shared" si="68"/>
        <v>755.17000000000007</v>
      </c>
      <c r="Q232" s="568">
        <f>L232+P232</f>
        <v>2091.77</v>
      </c>
      <c r="R232" s="248">
        <v>3000</v>
      </c>
      <c r="S232" s="242">
        <v>99448</v>
      </c>
      <c r="T232" s="432">
        <v>58</v>
      </c>
    </row>
    <row r="233" spans="1:20" x14ac:dyDescent="0.25">
      <c r="A233" s="17" t="s">
        <v>111</v>
      </c>
      <c r="B233" s="17"/>
      <c r="C233" s="433">
        <v>923.47</v>
      </c>
      <c r="D233" s="17">
        <v>139.19</v>
      </c>
      <c r="E233" s="17">
        <v>143.63</v>
      </c>
      <c r="F233" s="48">
        <f t="shared" si="66"/>
        <v>89.66820899999999</v>
      </c>
      <c r="G233" s="48">
        <f t="shared" si="67"/>
        <v>53.961790999999998</v>
      </c>
      <c r="H233" s="155">
        <v>72.5</v>
      </c>
      <c r="I233" s="520">
        <f t="shared" si="64"/>
        <v>216.13</v>
      </c>
      <c r="J233" s="17">
        <v>118.4</v>
      </c>
      <c r="K233" s="17">
        <v>14.28</v>
      </c>
      <c r="L233" s="457">
        <f t="shared" si="73"/>
        <v>1411.47</v>
      </c>
      <c r="M233" s="20">
        <v>63.33</v>
      </c>
      <c r="N233" s="433">
        <v>71.55</v>
      </c>
      <c r="O233" s="242">
        <v>613.74</v>
      </c>
      <c r="P233" s="456">
        <f t="shared" si="68"/>
        <v>748.62</v>
      </c>
      <c r="Q233" s="568">
        <f t="shared" ref="Q233:Q242" si="75">L233+P233</f>
        <v>2160.09</v>
      </c>
      <c r="R233" s="17">
        <v>3000</v>
      </c>
      <c r="S233" s="17">
        <v>13632</v>
      </c>
      <c r="T233" s="434"/>
    </row>
    <row r="234" spans="1:20" ht="15.75" thickBot="1" x14ac:dyDescent="0.3">
      <c r="A234" s="17" t="s">
        <v>59</v>
      </c>
      <c r="B234" s="199"/>
      <c r="C234" s="433"/>
      <c r="D234" s="199"/>
      <c r="E234" s="199">
        <v>123.54</v>
      </c>
      <c r="F234" s="249">
        <f t="shared" si="66"/>
        <v>77.126022000000006</v>
      </c>
      <c r="G234" s="249">
        <f t="shared" si="67"/>
        <v>46.413978</v>
      </c>
      <c r="H234" s="591">
        <v>100.11</v>
      </c>
      <c r="I234" s="620">
        <f t="shared" si="64"/>
        <v>223.65</v>
      </c>
      <c r="J234" s="199">
        <v>51.18</v>
      </c>
      <c r="K234" s="199">
        <v>28.37</v>
      </c>
      <c r="L234" s="459">
        <f t="shared" si="73"/>
        <v>303.2</v>
      </c>
      <c r="M234" s="20">
        <v>63.33</v>
      </c>
      <c r="N234" s="433">
        <v>71.55</v>
      </c>
      <c r="O234" s="242">
        <v>613.74</v>
      </c>
      <c r="P234" s="461">
        <f t="shared" si="68"/>
        <v>748.62</v>
      </c>
      <c r="Q234" s="569">
        <f t="shared" si="75"/>
        <v>1051.82</v>
      </c>
      <c r="R234" s="17"/>
      <c r="S234" s="199"/>
      <c r="T234" s="246"/>
    </row>
    <row r="235" spans="1:20" ht="15.75" thickBot="1" x14ac:dyDescent="0.3">
      <c r="A235" s="243"/>
      <c r="B235" s="241"/>
      <c r="C235" s="253">
        <f>SUM(C232:C234)</f>
        <v>1846.94</v>
      </c>
      <c r="D235" s="244"/>
      <c r="E235" s="243"/>
      <c r="F235" s="250">
        <f t="shared" si="66"/>
        <v>0</v>
      </c>
      <c r="G235" s="600">
        <f t="shared" si="67"/>
        <v>0</v>
      </c>
      <c r="H235" s="593"/>
      <c r="I235" s="622">
        <f t="shared" si="64"/>
        <v>0</v>
      </c>
      <c r="J235" s="245"/>
      <c r="K235" s="244"/>
      <c r="L235" s="460">
        <f t="shared" si="73"/>
        <v>1846.94</v>
      </c>
      <c r="M235" s="245"/>
      <c r="N235" s="253">
        <f>SUM(N232:N234)</f>
        <v>214.64999999999998</v>
      </c>
      <c r="O235" s="244">
        <f>SUM(O232:O234)</f>
        <v>1841.22</v>
      </c>
      <c r="P235" s="460">
        <f t="shared" si="68"/>
        <v>2055.87</v>
      </c>
      <c r="Q235" s="567">
        <f t="shared" si="75"/>
        <v>3902.81</v>
      </c>
      <c r="R235" s="603"/>
      <c r="S235" s="260"/>
      <c r="T235" s="245"/>
    </row>
    <row r="236" spans="1:20" x14ac:dyDescent="0.25">
      <c r="A236" s="17" t="s">
        <v>48</v>
      </c>
      <c r="B236" s="432">
        <v>59</v>
      </c>
      <c r="C236" s="433">
        <v>1350.36</v>
      </c>
      <c r="D236" s="242">
        <v>120.3</v>
      </c>
      <c r="E236" s="242">
        <v>315.62</v>
      </c>
      <c r="F236" s="251">
        <f t="shared" si="66"/>
        <v>197.04156599999999</v>
      </c>
      <c r="G236" s="251">
        <f t="shared" si="67"/>
        <v>118.578434</v>
      </c>
      <c r="H236" s="587">
        <v>72.209999999999994</v>
      </c>
      <c r="I236" s="621">
        <f t="shared" si="64"/>
        <v>387.83</v>
      </c>
      <c r="J236" s="242">
        <v>135.88999999999999</v>
      </c>
      <c r="K236" s="242">
        <v>11.56</v>
      </c>
      <c r="L236" s="457">
        <f t="shared" si="73"/>
        <v>2005.9399999999996</v>
      </c>
      <c r="M236" s="242">
        <v>139.76</v>
      </c>
      <c r="N236" s="433">
        <v>104.63</v>
      </c>
      <c r="O236" s="242">
        <v>897.45</v>
      </c>
      <c r="P236" s="457">
        <f t="shared" ref="P236:P283" si="76">SUM(M236:O236)</f>
        <v>1141.8400000000001</v>
      </c>
      <c r="Q236" s="568">
        <f t="shared" si="75"/>
        <v>3147.7799999999997</v>
      </c>
      <c r="R236" s="248">
        <v>8000</v>
      </c>
      <c r="S236" s="242">
        <v>792092.42579699995</v>
      </c>
      <c r="T236" s="432">
        <v>59</v>
      </c>
    </row>
    <row r="237" spans="1:20" x14ac:dyDescent="0.25">
      <c r="A237" s="17" t="s">
        <v>111</v>
      </c>
      <c r="B237" s="17"/>
      <c r="C237" s="433">
        <v>1350.36</v>
      </c>
      <c r="D237" s="17">
        <v>179.73</v>
      </c>
      <c r="E237" s="17">
        <v>279.39</v>
      </c>
      <c r="F237" s="48">
        <f t="shared" si="66"/>
        <v>174.42317700000001</v>
      </c>
      <c r="G237" s="48">
        <f t="shared" si="67"/>
        <v>104.96682299999999</v>
      </c>
      <c r="H237" s="155">
        <v>106.02</v>
      </c>
      <c r="I237" s="520">
        <f t="shared" si="64"/>
        <v>385.40999999999997</v>
      </c>
      <c r="J237" s="17">
        <v>144.04</v>
      </c>
      <c r="K237" s="17">
        <v>20.88</v>
      </c>
      <c r="L237" s="457">
        <f t="shared" si="73"/>
        <v>2080.42</v>
      </c>
      <c r="M237" s="20">
        <v>126.66</v>
      </c>
      <c r="N237" s="433">
        <v>104.63</v>
      </c>
      <c r="O237" s="242">
        <v>897.45</v>
      </c>
      <c r="P237" s="456">
        <f t="shared" si="76"/>
        <v>1128.74</v>
      </c>
      <c r="Q237" s="568">
        <f t="shared" si="75"/>
        <v>3209.16</v>
      </c>
      <c r="R237" s="17">
        <v>3000</v>
      </c>
      <c r="S237" s="17">
        <v>194683</v>
      </c>
      <c r="T237" s="434"/>
    </row>
    <row r="238" spans="1:20" ht="15.75" thickBot="1" x14ac:dyDescent="0.3">
      <c r="A238" s="17" t="s">
        <v>59</v>
      </c>
      <c r="B238" s="199"/>
      <c r="C238" s="433"/>
      <c r="D238" s="199"/>
      <c r="E238" s="199">
        <v>258.24</v>
      </c>
      <c r="F238" s="249">
        <f t="shared" si="66"/>
        <v>161.21923200000001</v>
      </c>
      <c r="G238" s="249">
        <f t="shared" si="67"/>
        <v>97.020768000000004</v>
      </c>
      <c r="H238" s="591">
        <v>146.38</v>
      </c>
      <c r="I238" s="620">
        <f t="shared" si="64"/>
        <v>404.62</v>
      </c>
      <c r="J238" s="199">
        <v>317.07</v>
      </c>
      <c r="K238" s="199">
        <v>41.48</v>
      </c>
      <c r="L238" s="459">
        <f t="shared" si="73"/>
        <v>763.17000000000007</v>
      </c>
      <c r="M238" s="20">
        <v>126.66</v>
      </c>
      <c r="N238" s="433">
        <v>104.63</v>
      </c>
      <c r="O238" s="242">
        <v>897.45</v>
      </c>
      <c r="P238" s="461">
        <f t="shared" si="76"/>
        <v>1128.74</v>
      </c>
      <c r="Q238" s="569">
        <f t="shared" si="75"/>
        <v>1891.91</v>
      </c>
      <c r="R238" s="17">
        <v>2500</v>
      </c>
      <c r="S238" s="199">
        <v>963246</v>
      </c>
      <c r="T238" s="246"/>
    </row>
    <row r="239" spans="1:20" ht="15.75" thickBot="1" x14ac:dyDescent="0.3">
      <c r="A239" s="243"/>
      <c r="B239" s="241"/>
      <c r="C239" s="253">
        <f>SUM(C236:C238)</f>
        <v>2700.72</v>
      </c>
      <c r="D239" s="244"/>
      <c r="E239" s="243"/>
      <c r="F239" s="250">
        <f t="shared" si="66"/>
        <v>0</v>
      </c>
      <c r="G239" s="600">
        <f t="shared" si="67"/>
        <v>0</v>
      </c>
      <c r="H239" s="593"/>
      <c r="I239" s="622">
        <f t="shared" si="64"/>
        <v>0</v>
      </c>
      <c r="J239" s="245"/>
      <c r="K239" s="244"/>
      <c r="L239" s="474">
        <f t="shared" si="73"/>
        <v>2700.72</v>
      </c>
      <c r="M239" s="245"/>
      <c r="N239" s="253">
        <f>SUM(N236:N238)</f>
        <v>313.89</v>
      </c>
      <c r="O239" s="244">
        <f>SUM(O236:O238)</f>
        <v>2692.3500000000004</v>
      </c>
      <c r="P239" s="475">
        <f t="shared" si="76"/>
        <v>3006.2400000000002</v>
      </c>
      <c r="Q239" s="567">
        <f t="shared" si="75"/>
        <v>5706.96</v>
      </c>
      <c r="R239" s="603"/>
      <c r="S239" s="260"/>
      <c r="T239" s="245"/>
    </row>
    <row r="240" spans="1:20" x14ac:dyDescent="0.25">
      <c r="A240" s="17" t="s">
        <v>48</v>
      </c>
      <c r="B240" s="432">
        <v>60</v>
      </c>
      <c r="C240" s="433">
        <v>1001.88</v>
      </c>
      <c r="D240" s="242">
        <v>226.65</v>
      </c>
      <c r="E240" s="242">
        <v>504.71</v>
      </c>
      <c r="F240" s="251">
        <f t="shared" si="66"/>
        <v>315.09045300000002</v>
      </c>
      <c r="G240" s="251">
        <f t="shared" si="67"/>
        <v>189.61954699999998</v>
      </c>
      <c r="H240" s="587">
        <v>53.58</v>
      </c>
      <c r="I240" s="621">
        <f t="shared" si="64"/>
        <v>558.29000000000008</v>
      </c>
      <c r="J240" s="242">
        <v>0</v>
      </c>
      <c r="K240" s="242">
        <v>12.25</v>
      </c>
      <c r="L240" s="457">
        <f t="shared" si="73"/>
        <v>1799.0700000000002</v>
      </c>
      <c r="M240" s="242">
        <v>139.76</v>
      </c>
      <c r="N240" s="433">
        <v>77.63</v>
      </c>
      <c r="O240" s="242">
        <v>665.85</v>
      </c>
      <c r="P240" s="457">
        <f t="shared" si="76"/>
        <v>883.24</v>
      </c>
      <c r="Q240" s="568">
        <f t="shared" si="75"/>
        <v>2682.3100000000004</v>
      </c>
      <c r="R240" s="248">
        <v>0</v>
      </c>
      <c r="S240" s="242"/>
      <c r="T240" s="432">
        <v>60</v>
      </c>
    </row>
    <row r="241" spans="1:20" x14ac:dyDescent="0.25">
      <c r="A241" s="17" t="s">
        <v>111</v>
      </c>
      <c r="B241" s="17"/>
      <c r="C241" s="433">
        <v>1001.88</v>
      </c>
      <c r="D241" s="17">
        <v>272.66000000000003</v>
      </c>
      <c r="E241" s="17">
        <v>496.63</v>
      </c>
      <c r="F241" s="48">
        <f t="shared" si="66"/>
        <v>310.046109</v>
      </c>
      <c r="G241" s="48">
        <f t="shared" si="67"/>
        <v>186.58389099999999</v>
      </c>
      <c r="H241" s="155">
        <v>78.66</v>
      </c>
      <c r="I241" s="520">
        <f t="shared" si="64"/>
        <v>575.29</v>
      </c>
      <c r="J241" s="242">
        <v>539.70000000000005</v>
      </c>
      <c r="K241" s="17">
        <v>15.49</v>
      </c>
      <c r="L241" s="457">
        <f t="shared" si="73"/>
        <v>2405.0199999999995</v>
      </c>
      <c r="M241" s="20">
        <v>126.66</v>
      </c>
      <c r="N241" s="433">
        <v>77.63</v>
      </c>
      <c r="O241" s="242">
        <v>665.85</v>
      </c>
      <c r="P241" s="456">
        <f t="shared" si="76"/>
        <v>870.14</v>
      </c>
      <c r="Q241" s="562">
        <f t="shared" si="75"/>
        <v>3275.1599999999994</v>
      </c>
      <c r="R241" s="17">
        <v>4000</v>
      </c>
      <c r="S241" s="17">
        <v>601889</v>
      </c>
      <c r="T241" s="434"/>
    </row>
    <row r="242" spans="1:20" ht="15.75" thickBot="1" x14ac:dyDescent="0.3">
      <c r="A242" s="17" t="s">
        <v>59</v>
      </c>
      <c r="B242" s="199"/>
      <c r="C242" s="433"/>
      <c r="D242" s="199"/>
      <c r="E242" s="199">
        <v>382.85</v>
      </c>
      <c r="F242" s="48">
        <f t="shared" si="66"/>
        <v>239.01325500000002</v>
      </c>
      <c r="G242" s="48">
        <f t="shared" si="67"/>
        <v>143.83674500000001</v>
      </c>
      <c r="H242" s="591">
        <v>108.61</v>
      </c>
      <c r="I242" s="620">
        <f t="shared" si="64"/>
        <v>491.46000000000004</v>
      </c>
      <c r="J242" s="199">
        <v>539.70000000000005</v>
      </c>
      <c r="K242" s="199">
        <v>30.78</v>
      </c>
      <c r="L242" s="459">
        <f t="shared" si="73"/>
        <v>1061.94</v>
      </c>
      <c r="M242" s="20">
        <v>126.66</v>
      </c>
      <c r="N242" s="433">
        <v>77.63</v>
      </c>
      <c r="O242" s="242">
        <v>665.85</v>
      </c>
      <c r="P242" s="461">
        <f t="shared" si="76"/>
        <v>870.14</v>
      </c>
      <c r="Q242" s="566">
        <f t="shared" si="75"/>
        <v>1932.08</v>
      </c>
      <c r="R242" s="17">
        <v>3300</v>
      </c>
      <c r="S242" s="199">
        <v>587444</v>
      </c>
      <c r="T242" s="246"/>
    </row>
    <row r="243" spans="1:20" ht="15.75" thickBot="1" x14ac:dyDescent="0.3">
      <c r="A243" s="243"/>
      <c r="B243" s="241"/>
      <c r="C243" s="253">
        <f>SUM(C240:C242)</f>
        <v>2003.76</v>
      </c>
      <c r="D243" s="244"/>
      <c r="E243" s="243"/>
      <c r="F243" s="250">
        <f t="shared" si="66"/>
        <v>0</v>
      </c>
      <c r="G243" s="600">
        <f t="shared" si="67"/>
        <v>0</v>
      </c>
      <c r="H243" s="593"/>
      <c r="I243" s="622">
        <f t="shared" si="64"/>
        <v>0</v>
      </c>
      <c r="J243" s="245"/>
      <c r="K243" s="244"/>
      <c r="L243" s="460">
        <f t="shared" si="73"/>
        <v>2003.76</v>
      </c>
      <c r="M243" s="245"/>
      <c r="N243" s="253">
        <f>SUM(N240:N242)</f>
        <v>232.89</v>
      </c>
      <c r="O243" s="244">
        <f>SUM(O240:O242)</f>
        <v>1997.5500000000002</v>
      </c>
      <c r="P243" s="460">
        <f t="shared" si="76"/>
        <v>2230.44</v>
      </c>
      <c r="Q243" s="567">
        <f>SUM(Q240:Q242)</f>
        <v>7889.5499999999993</v>
      </c>
      <c r="R243" s="603"/>
      <c r="S243" s="260"/>
      <c r="T243" s="245"/>
    </row>
    <row r="244" spans="1:20" x14ac:dyDescent="0.25">
      <c r="A244" s="17" t="s">
        <v>48</v>
      </c>
      <c r="B244" s="432">
        <v>61</v>
      </c>
      <c r="C244" s="433">
        <v>911.86</v>
      </c>
      <c r="D244" s="242">
        <v>81.44</v>
      </c>
      <c r="E244" s="242">
        <v>233.4</v>
      </c>
      <c r="F244" s="251">
        <f t="shared" si="66"/>
        <v>145.71162000000001</v>
      </c>
      <c r="G244" s="251">
        <f t="shared" si="67"/>
        <v>87.688379999999995</v>
      </c>
      <c r="H244" s="587">
        <v>48.76</v>
      </c>
      <c r="I244" s="621">
        <f t="shared" si="64"/>
        <v>282.16000000000003</v>
      </c>
      <c r="J244" s="242">
        <v>117.77</v>
      </c>
      <c r="K244" s="242">
        <v>11.15</v>
      </c>
      <c r="L244" s="457">
        <f t="shared" si="73"/>
        <v>1404.38</v>
      </c>
      <c r="M244" s="242">
        <v>69.88</v>
      </c>
      <c r="N244" s="433">
        <v>70.650000000000006</v>
      </c>
      <c r="O244" s="242">
        <v>606.02</v>
      </c>
      <c r="P244" s="457">
        <f t="shared" si="76"/>
        <v>746.55</v>
      </c>
      <c r="Q244" s="568">
        <f>L244+P244</f>
        <v>2150.9300000000003</v>
      </c>
      <c r="R244" s="248">
        <v>6000</v>
      </c>
      <c r="S244" s="242" t="s">
        <v>211</v>
      </c>
      <c r="T244" s="432">
        <v>61</v>
      </c>
    </row>
    <row r="245" spans="1:20" x14ac:dyDescent="0.25">
      <c r="A245" s="17" t="s">
        <v>111</v>
      </c>
      <c r="B245" s="17"/>
      <c r="C245" s="433">
        <v>911.86</v>
      </c>
      <c r="D245" s="17">
        <v>123.31</v>
      </c>
      <c r="E245" s="17">
        <v>203.72</v>
      </c>
      <c r="F245" s="48">
        <f t="shared" si="66"/>
        <v>127.182396</v>
      </c>
      <c r="G245" s="48">
        <f t="shared" si="67"/>
        <v>76.537604000000002</v>
      </c>
      <c r="H245" s="155">
        <v>71.59</v>
      </c>
      <c r="I245" s="520">
        <f t="shared" si="64"/>
        <v>275.31</v>
      </c>
      <c r="J245" s="242">
        <v>147.66</v>
      </c>
      <c r="K245" s="17">
        <v>14.1</v>
      </c>
      <c r="L245" s="457">
        <f t="shared" si="73"/>
        <v>1472.24</v>
      </c>
      <c r="M245" s="20">
        <v>63.33</v>
      </c>
      <c r="N245" s="433">
        <v>70.650000000000006</v>
      </c>
      <c r="O245" s="242">
        <v>606.02</v>
      </c>
      <c r="P245" s="456">
        <f t="shared" si="76"/>
        <v>740</v>
      </c>
      <c r="Q245" s="568">
        <f t="shared" ref="Q245:Q250" si="77">L245+P245</f>
        <v>2212.2399999999998</v>
      </c>
      <c r="R245" s="17">
        <v>2500</v>
      </c>
      <c r="S245" s="17">
        <v>6416</v>
      </c>
      <c r="T245" s="434"/>
    </row>
    <row r="246" spans="1:20" ht="15.75" thickBot="1" x14ac:dyDescent="0.3">
      <c r="A246" s="17" t="s">
        <v>59</v>
      </c>
      <c r="B246" s="199"/>
      <c r="C246" s="433"/>
      <c r="D246" s="199"/>
      <c r="E246" s="199">
        <v>191.63</v>
      </c>
      <c r="F246" s="249">
        <f t="shared" si="66"/>
        <v>119.634609</v>
      </c>
      <c r="G246" s="249">
        <f t="shared" si="67"/>
        <v>71.995390999999998</v>
      </c>
      <c r="H246" s="591">
        <v>98.85</v>
      </c>
      <c r="I246" s="620">
        <f t="shared" si="64"/>
        <v>290.48</v>
      </c>
      <c r="J246" s="17">
        <v>23.55</v>
      </c>
      <c r="K246" s="199">
        <v>28.01</v>
      </c>
      <c r="L246" s="459">
        <f t="shared" si="73"/>
        <v>342.04</v>
      </c>
      <c r="M246" s="20">
        <v>63.33</v>
      </c>
      <c r="N246" s="433">
        <v>70.650000000000006</v>
      </c>
      <c r="O246" s="242">
        <v>606.02</v>
      </c>
      <c r="P246" s="461">
        <f t="shared" si="76"/>
        <v>740</v>
      </c>
      <c r="Q246" s="569">
        <f t="shared" si="77"/>
        <v>1082.04</v>
      </c>
      <c r="R246" s="17">
        <v>2500</v>
      </c>
      <c r="S246" s="199">
        <v>355485</v>
      </c>
      <c r="T246" s="246"/>
    </row>
    <row r="247" spans="1:20" ht="15.75" thickBot="1" x14ac:dyDescent="0.3">
      <c r="A247" s="243"/>
      <c r="B247" s="241"/>
      <c r="C247" s="253">
        <f>SUM(C244:C246)</f>
        <v>1823.72</v>
      </c>
      <c r="D247" s="241"/>
      <c r="E247" s="244"/>
      <c r="F247" s="268">
        <f t="shared" si="66"/>
        <v>0</v>
      </c>
      <c r="G247" s="600">
        <f t="shared" si="67"/>
        <v>0</v>
      </c>
      <c r="H247" s="593"/>
      <c r="I247" s="622">
        <f t="shared" si="64"/>
        <v>0</v>
      </c>
      <c r="J247" s="245"/>
      <c r="K247" s="244"/>
      <c r="L247" s="460">
        <f t="shared" si="73"/>
        <v>1823.72</v>
      </c>
      <c r="M247" s="245"/>
      <c r="N247" s="253">
        <f>SUM(N244:N246)</f>
        <v>211.95000000000002</v>
      </c>
      <c r="O247" s="244">
        <f>SUM(O244:O246)</f>
        <v>1818.06</v>
      </c>
      <c r="P247" s="460">
        <f t="shared" si="76"/>
        <v>2030.01</v>
      </c>
      <c r="Q247" s="567">
        <f t="shared" si="77"/>
        <v>3853.73</v>
      </c>
      <c r="R247" s="603"/>
      <c r="S247" s="260"/>
      <c r="T247" s="245"/>
    </row>
    <row r="248" spans="1:20" x14ac:dyDescent="0.25">
      <c r="A248" s="17" t="s">
        <v>48</v>
      </c>
      <c r="B248" s="432">
        <v>62</v>
      </c>
      <c r="C248" s="433">
        <v>900.24</v>
      </c>
      <c r="D248" s="242">
        <v>0</v>
      </c>
      <c r="E248" s="242">
        <v>0</v>
      </c>
      <c r="F248" s="251">
        <v>0</v>
      </c>
      <c r="G248" s="251">
        <f t="shared" si="67"/>
        <v>0</v>
      </c>
      <c r="H248" s="587">
        <v>48.14</v>
      </c>
      <c r="I248" s="621">
        <f t="shared" si="64"/>
        <v>48.14</v>
      </c>
      <c r="J248" s="242">
        <v>0</v>
      </c>
      <c r="K248" s="242">
        <v>11.01</v>
      </c>
      <c r="L248" s="457">
        <f t="shared" si="73"/>
        <v>959.39</v>
      </c>
      <c r="M248" s="242">
        <v>139.76</v>
      </c>
      <c r="N248" s="433">
        <v>69.75</v>
      </c>
      <c r="O248" s="242">
        <v>598.29999999999995</v>
      </c>
      <c r="P248" s="457">
        <f t="shared" si="76"/>
        <v>807.81</v>
      </c>
      <c r="Q248" s="568">
        <f t="shared" si="77"/>
        <v>1767.1999999999998</v>
      </c>
      <c r="R248" s="248">
        <v>0</v>
      </c>
      <c r="S248" s="432"/>
      <c r="T248" s="432">
        <v>62</v>
      </c>
    </row>
    <row r="249" spans="1:20" x14ac:dyDescent="0.25">
      <c r="A249" s="17" t="s">
        <v>111</v>
      </c>
      <c r="B249" s="17"/>
      <c r="C249" s="433">
        <v>900.24</v>
      </c>
      <c r="D249" s="17">
        <v>68.930000000000007</v>
      </c>
      <c r="E249" s="17">
        <v>120.76</v>
      </c>
      <c r="F249" s="48">
        <v>0</v>
      </c>
      <c r="G249" s="48">
        <f t="shared" si="67"/>
        <v>45.369532</v>
      </c>
      <c r="H249" s="155">
        <v>70.680000000000007</v>
      </c>
      <c r="I249" s="520">
        <f t="shared" si="64"/>
        <v>116.049532</v>
      </c>
      <c r="J249" s="17">
        <v>87.87</v>
      </c>
      <c r="K249" s="17">
        <v>13.92</v>
      </c>
      <c r="L249" s="457">
        <f t="shared" si="73"/>
        <v>1187.009532</v>
      </c>
      <c r="M249" s="20">
        <v>126.66</v>
      </c>
      <c r="N249" s="433">
        <v>69.75</v>
      </c>
      <c r="O249" s="242">
        <v>598.29999999999995</v>
      </c>
      <c r="P249" s="456">
        <f t="shared" si="76"/>
        <v>794.70999999999992</v>
      </c>
      <c r="Q249" s="562">
        <f t="shared" si="77"/>
        <v>1981.7195320000001</v>
      </c>
      <c r="R249" s="17">
        <v>12000</v>
      </c>
      <c r="S249" s="17">
        <v>524762</v>
      </c>
      <c r="T249" s="434"/>
    </row>
    <row r="250" spans="1:20" ht="15.75" thickBot="1" x14ac:dyDescent="0.3">
      <c r="A250" s="17" t="s">
        <v>59</v>
      </c>
      <c r="B250" s="199"/>
      <c r="C250" s="433"/>
      <c r="D250" s="199"/>
      <c r="E250" s="199">
        <v>352.1</v>
      </c>
      <c r="F250" s="249">
        <f t="shared" si="66"/>
        <v>219.81603000000001</v>
      </c>
      <c r="G250" s="249">
        <f t="shared" si="67"/>
        <v>132.28397000000001</v>
      </c>
      <c r="H250" s="591">
        <v>97.59</v>
      </c>
      <c r="I250" s="620">
        <f t="shared" si="64"/>
        <v>449.69000000000005</v>
      </c>
      <c r="J250" s="199">
        <v>308.01</v>
      </c>
      <c r="K250" s="199">
        <v>27.65</v>
      </c>
      <c r="L250" s="457">
        <f t="shared" si="73"/>
        <v>785.35</v>
      </c>
      <c r="M250" s="20">
        <v>189.99</v>
      </c>
      <c r="N250" s="433">
        <v>69.75</v>
      </c>
      <c r="O250" s="242">
        <v>598.29999999999995</v>
      </c>
      <c r="P250" s="461">
        <f t="shared" si="76"/>
        <v>858.04</v>
      </c>
      <c r="Q250" s="566">
        <f t="shared" si="77"/>
        <v>1643.3899999999999</v>
      </c>
      <c r="R250" s="17">
        <v>3500</v>
      </c>
      <c r="S250" s="199">
        <v>661908</v>
      </c>
      <c r="T250" s="246"/>
    </row>
    <row r="251" spans="1:20" ht="15.75" thickBot="1" x14ac:dyDescent="0.3">
      <c r="A251" s="243"/>
      <c r="B251" s="241"/>
      <c r="C251" s="253">
        <f>SUM(C248:C250)</f>
        <v>1800.48</v>
      </c>
      <c r="D251" s="244"/>
      <c r="E251" s="243"/>
      <c r="F251" s="250">
        <f t="shared" si="66"/>
        <v>0</v>
      </c>
      <c r="G251" s="250">
        <f t="shared" si="67"/>
        <v>0</v>
      </c>
      <c r="H251" s="594"/>
      <c r="I251" s="622">
        <f t="shared" si="64"/>
        <v>0</v>
      </c>
      <c r="J251" s="245"/>
      <c r="K251" s="244"/>
      <c r="L251" s="460">
        <f t="shared" ref="L251:O251" si="78">SUM(L248:L250)</f>
        <v>2931.7495319999998</v>
      </c>
      <c r="M251" s="245"/>
      <c r="N251" s="253">
        <f t="shared" si="78"/>
        <v>209.25</v>
      </c>
      <c r="O251" s="244">
        <f t="shared" si="78"/>
        <v>1794.8999999999999</v>
      </c>
      <c r="P251" s="460">
        <f t="shared" si="76"/>
        <v>2004.1499999999999</v>
      </c>
      <c r="Q251" s="567">
        <f>SUM(Q248:Q250)</f>
        <v>5392.3095319999993</v>
      </c>
      <c r="R251" s="603"/>
      <c r="S251" s="260"/>
      <c r="T251" s="245"/>
    </row>
    <row r="252" spans="1:20" x14ac:dyDescent="0.25">
      <c r="A252" s="17" t="s">
        <v>48</v>
      </c>
      <c r="B252" s="432">
        <v>63</v>
      </c>
      <c r="C252" s="447">
        <v>1341.65</v>
      </c>
      <c r="D252" s="242">
        <v>375.88</v>
      </c>
      <c r="E252" s="242">
        <v>413.51</v>
      </c>
      <c r="F252" s="251">
        <f t="shared" si="66"/>
        <v>258.154293</v>
      </c>
      <c r="G252" s="251">
        <f t="shared" si="67"/>
        <v>155.355707</v>
      </c>
      <c r="H252" s="587">
        <v>71.75</v>
      </c>
      <c r="I252" s="621">
        <f t="shared" si="64"/>
        <v>485.26</v>
      </c>
      <c r="J252" s="242">
        <v>271.77</v>
      </c>
      <c r="K252" s="242">
        <v>16.41</v>
      </c>
      <c r="L252" s="457">
        <f>C252+D252+I252+J252+K252</f>
        <v>2490.9699999999998</v>
      </c>
      <c r="M252" s="242">
        <v>139.76</v>
      </c>
      <c r="N252" s="433">
        <v>103.95</v>
      </c>
      <c r="O252" s="242">
        <v>891.66</v>
      </c>
      <c r="P252" s="457">
        <f t="shared" si="76"/>
        <v>1135.3699999999999</v>
      </c>
      <c r="Q252" s="568">
        <f>L252+P252</f>
        <v>3626.3399999999997</v>
      </c>
      <c r="R252" s="248">
        <v>3400</v>
      </c>
      <c r="S252" s="242">
        <v>35439</v>
      </c>
      <c r="T252" s="432">
        <v>63</v>
      </c>
    </row>
    <row r="253" spans="1:20" x14ac:dyDescent="0.25">
      <c r="A253" s="17" t="s">
        <v>111</v>
      </c>
      <c r="B253" s="17"/>
      <c r="C253" s="447">
        <v>1341.65</v>
      </c>
      <c r="D253" s="17">
        <v>388.27</v>
      </c>
      <c r="E253" s="17">
        <v>359.69</v>
      </c>
      <c r="F253" s="48">
        <f t="shared" si="66"/>
        <v>224.55446700000002</v>
      </c>
      <c r="G253" s="48">
        <f t="shared" si="67"/>
        <v>135.13553299999998</v>
      </c>
      <c r="H253" s="155">
        <v>105.34</v>
      </c>
      <c r="I253" s="520">
        <f t="shared" si="64"/>
        <v>465.03</v>
      </c>
      <c r="J253" s="17">
        <v>181.18</v>
      </c>
      <c r="K253" s="17">
        <v>20.74</v>
      </c>
      <c r="L253" s="457">
        <f>C253+D253+I253+J253+K253</f>
        <v>2396.8699999999994</v>
      </c>
      <c r="M253" s="20">
        <v>126.66</v>
      </c>
      <c r="N253" s="433">
        <v>103.95</v>
      </c>
      <c r="O253" s="242">
        <v>891.66</v>
      </c>
      <c r="P253" s="456">
        <f t="shared" si="76"/>
        <v>1122.27</v>
      </c>
      <c r="Q253" s="568">
        <f t="shared" ref="Q253:Q258" si="79">L253+P253</f>
        <v>3519.1399999999994</v>
      </c>
      <c r="R253" s="17">
        <v>3600</v>
      </c>
      <c r="S253" s="17">
        <v>825006</v>
      </c>
      <c r="T253" s="434"/>
    </row>
    <row r="254" spans="1:20" ht="15.75" thickBot="1" x14ac:dyDescent="0.3">
      <c r="A254" s="17" t="s">
        <v>59</v>
      </c>
      <c r="B254" s="199"/>
      <c r="C254" s="447"/>
      <c r="D254" s="199"/>
      <c r="E254" s="199">
        <v>370.34</v>
      </c>
      <c r="F254" s="249">
        <f t="shared" si="66"/>
        <v>231.203262</v>
      </c>
      <c r="G254" s="249">
        <f t="shared" si="67"/>
        <v>139.13673799999998</v>
      </c>
      <c r="H254" s="591">
        <v>145.44</v>
      </c>
      <c r="I254" s="620">
        <f t="shared" si="64"/>
        <v>515.78</v>
      </c>
      <c r="J254" s="199">
        <v>181.18</v>
      </c>
      <c r="K254" s="199">
        <v>41.21</v>
      </c>
      <c r="L254" s="457">
        <f>C254+D254+I254+J254+K254</f>
        <v>738.17000000000007</v>
      </c>
      <c r="M254" s="20">
        <v>126.66</v>
      </c>
      <c r="N254" s="433">
        <v>103.95</v>
      </c>
      <c r="O254" s="242">
        <v>891.66</v>
      </c>
      <c r="P254" s="461">
        <f t="shared" si="76"/>
        <v>1122.27</v>
      </c>
      <c r="Q254" s="569">
        <f t="shared" si="79"/>
        <v>1860.44</v>
      </c>
      <c r="R254" s="17">
        <v>3500</v>
      </c>
      <c r="S254" s="199">
        <v>234773</v>
      </c>
      <c r="T254" s="246"/>
    </row>
    <row r="255" spans="1:20" ht="15.75" thickBot="1" x14ac:dyDescent="0.3">
      <c r="A255" s="243"/>
      <c r="B255" s="241"/>
      <c r="C255" s="446">
        <f>SUM(C252:C254)</f>
        <v>2683.3</v>
      </c>
      <c r="D255" s="244"/>
      <c r="E255" s="243"/>
      <c r="F255" s="250">
        <f t="shared" si="66"/>
        <v>0</v>
      </c>
      <c r="G255" s="600">
        <f t="shared" si="67"/>
        <v>0</v>
      </c>
      <c r="H255" s="593"/>
      <c r="I255" s="622">
        <f t="shared" si="64"/>
        <v>0</v>
      </c>
      <c r="J255" s="245"/>
      <c r="K255" s="241"/>
      <c r="L255" s="458">
        <f t="shared" ref="L255:O255" si="80">SUM(L252:L254)</f>
        <v>5626.0099999999993</v>
      </c>
      <c r="M255" s="241"/>
      <c r="N255" s="253">
        <f t="shared" si="80"/>
        <v>311.85000000000002</v>
      </c>
      <c r="O255" s="244">
        <f t="shared" si="80"/>
        <v>2674.98</v>
      </c>
      <c r="P255" s="460">
        <f t="shared" si="76"/>
        <v>2986.83</v>
      </c>
      <c r="Q255" s="567">
        <f t="shared" si="79"/>
        <v>8612.84</v>
      </c>
      <c r="R255" s="603"/>
      <c r="S255" s="260"/>
      <c r="T255" s="245"/>
    </row>
    <row r="256" spans="1:20" x14ac:dyDescent="0.25">
      <c r="A256" s="17" t="s">
        <v>48</v>
      </c>
      <c r="B256" s="432">
        <v>64</v>
      </c>
      <c r="C256" s="433">
        <v>1028.02</v>
      </c>
      <c r="D256" s="242">
        <v>409.5</v>
      </c>
      <c r="E256" s="242">
        <v>602.88</v>
      </c>
      <c r="F256" s="251">
        <f t="shared" si="66"/>
        <v>376.37798399999997</v>
      </c>
      <c r="G256" s="251">
        <f t="shared" si="67"/>
        <v>226.502016</v>
      </c>
      <c r="H256" s="587">
        <v>54.98</v>
      </c>
      <c r="I256" s="621">
        <f t="shared" si="64"/>
        <v>657.86</v>
      </c>
      <c r="J256" s="242">
        <v>130.9</v>
      </c>
      <c r="K256" s="242">
        <v>12.57</v>
      </c>
      <c r="L256" s="457">
        <f t="shared" ref="L256:L262" si="81">C256+D256+I256+J256+K256</f>
        <v>2238.8500000000004</v>
      </c>
      <c r="M256" s="242">
        <v>139.76</v>
      </c>
      <c r="N256" s="433">
        <v>79.650000000000006</v>
      </c>
      <c r="O256" s="242">
        <v>683.22</v>
      </c>
      <c r="P256" s="457">
        <f t="shared" si="76"/>
        <v>902.63</v>
      </c>
      <c r="Q256" s="568">
        <f t="shared" si="79"/>
        <v>3141.4800000000005</v>
      </c>
      <c r="R256" s="248">
        <v>5451.3</v>
      </c>
      <c r="S256" s="242">
        <v>360555</v>
      </c>
      <c r="T256" s="432">
        <v>64</v>
      </c>
    </row>
    <row r="257" spans="1:20" x14ac:dyDescent="0.25">
      <c r="A257" s="17" t="s">
        <v>111</v>
      </c>
      <c r="B257" s="17"/>
      <c r="C257" s="433">
        <v>1028.02</v>
      </c>
      <c r="D257" s="17">
        <v>419.91</v>
      </c>
      <c r="E257" s="17">
        <v>538.08000000000004</v>
      </c>
      <c r="F257" s="48">
        <f t="shared" si="66"/>
        <v>335.92334400000004</v>
      </c>
      <c r="G257" s="48">
        <f t="shared" si="67"/>
        <v>202.156656</v>
      </c>
      <c r="H257" s="155">
        <v>80.709999999999994</v>
      </c>
      <c r="I257" s="520">
        <f t="shared" si="64"/>
        <v>618.79000000000008</v>
      </c>
      <c r="J257" s="17">
        <v>90.59</v>
      </c>
      <c r="K257" s="17">
        <v>15.89</v>
      </c>
      <c r="L257" s="457">
        <f t="shared" si="81"/>
        <v>2173.2000000000003</v>
      </c>
      <c r="M257" s="20">
        <v>126.66</v>
      </c>
      <c r="N257" s="433">
        <v>79.650000000000006</v>
      </c>
      <c r="O257" s="242">
        <v>683.22</v>
      </c>
      <c r="P257" s="456">
        <f t="shared" si="76"/>
        <v>889.53</v>
      </c>
      <c r="Q257" s="562">
        <f t="shared" si="79"/>
        <v>3062.7300000000005</v>
      </c>
      <c r="R257" s="17">
        <v>3141.48</v>
      </c>
      <c r="S257" s="17">
        <v>47793</v>
      </c>
      <c r="T257" s="434"/>
    </row>
    <row r="258" spans="1:20" ht="15.75" thickBot="1" x14ac:dyDescent="0.3">
      <c r="A258" s="17" t="s">
        <v>59</v>
      </c>
      <c r="B258" s="199"/>
      <c r="C258" s="433"/>
      <c r="D258" s="199"/>
      <c r="E258" s="199">
        <v>503.07</v>
      </c>
      <c r="F258" s="249">
        <f t="shared" si="66"/>
        <v>314.06660099999999</v>
      </c>
      <c r="G258" s="249">
        <f t="shared" si="67"/>
        <v>189.00339899999997</v>
      </c>
      <c r="H258" s="591">
        <v>111.44</v>
      </c>
      <c r="I258" s="620">
        <f t="shared" si="64"/>
        <v>614.51</v>
      </c>
      <c r="J258" s="199">
        <v>234.99</v>
      </c>
      <c r="K258" s="199">
        <v>31.58</v>
      </c>
      <c r="L258" s="459">
        <f t="shared" si="81"/>
        <v>881.08</v>
      </c>
      <c r="M258" s="20">
        <v>126.66</v>
      </c>
      <c r="N258" s="433">
        <v>79.650000000000006</v>
      </c>
      <c r="O258" s="242">
        <v>683.22</v>
      </c>
      <c r="P258" s="461">
        <f t="shared" si="76"/>
        <v>889.53</v>
      </c>
      <c r="Q258" s="566">
        <f t="shared" si="79"/>
        <v>1770.6100000000001</v>
      </c>
      <c r="R258" s="17">
        <v>3062</v>
      </c>
      <c r="S258" s="199">
        <v>363990</v>
      </c>
      <c r="T258" s="246"/>
    </row>
    <row r="259" spans="1:20" ht="15.75" thickBot="1" x14ac:dyDescent="0.3">
      <c r="A259" s="243"/>
      <c r="B259" s="241"/>
      <c r="C259" s="253">
        <f>SUM(C256:C258)</f>
        <v>2056.04</v>
      </c>
      <c r="D259" s="244"/>
      <c r="E259" s="243"/>
      <c r="F259" s="250">
        <f t="shared" si="66"/>
        <v>0</v>
      </c>
      <c r="G259" s="600">
        <f t="shared" si="67"/>
        <v>0</v>
      </c>
      <c r="H259" s="593"/>
      <c r="I259" s="622">
        <f t="shared" si="64"/>
        <v>0</v>
      </c>
      <c r="J259" s="245"/>
      <c r="K259" s="244"/>
      <c r="L259" s="460">
        <f t="shared" si="81"/>
        <v>2056.04</v>
      </c>
      <c r="M259" s="245"/>
      <c r="N259" s="253">
        <f>SUM(N256:N258)</f>
        <v>238.95000000000002</v>
      </c>
      <c r="O259" s="244">
        <f>SUM(O256:O258)</f>
        <v>2049.66</v>
      </c>
      <c r="P259" s="460">
        <f t="shared" si="76"/>
        <v>2288.6099999999997</v>
      </c>
      <c r="Q259" s="567">
        <f>SUM(Q256:Q258)</f>
        <v>7974.8200000000015</v>
      </c>
      <c r="R259" s="603"/>
      <c r="S259" s="260"/>
      <c r="T259" s="245"/>
    </row>
    <row r="260" spans="1:20" x14ac:dyDescent="0.25">
      <c r="A260" s="17" t="s">
        <v>48</v>
      </c>
      <c r="B260" s="432">
        <v>65</v>
      </c>
      <c r="C260" s="433">
        <v>906.05</v>
      </c>
      <c r="D260" s="242">
        <v>300.75</v>
      </c>
      <c r="E260" s="242">
        <v>368.91</v>
      </c>
      <c r="F260" s="251">
        <f t="shared" si="66"/>
        <v>230.31051300000001</v>
      </c>
      <c r="G260" s="251">
        <f t="shared" si="67"/>
        <v>138.59948700000001</v>
      </c>
      <c r="H260" s="587">
        <v>48.45</v>
      </c>
      <c r="I260" s="621">
        <f t="shared" si="64"/>
        <v>417.36</v>
      </c>
      <c r="J260" s="242">
        <v>40.770000000000003</v>
      </c>
      <c r="K260" s="242">
        <v>7.75</v>
      </c>
      <c r="L260" s="457">
        <f t="shared" si="81"/>
        <v>1672.6799999999998</v>
      </c>
      <c r="M260" s="242">
        <v>69.88</v>
      </c>
      <c r="N260" s="433">
        <v>70.2</v>
      </c>
      <c r="O260" s="242">
        <v>602.16</v>
      </c>
      <c r="P260" s="457">
        <f t="shared" si="76"/>
        <v>742.24</v>
      </c>
      <c r="Q260" s="568">
        <f>L260+P260</f>
        <v>2414.92</v>
      </c>
      <c r="R260" s="248">
        <v>0</v>
      </c>
      <c r="S260" s="432"/>
      <c r="T260" s="432">
        <v>65</v>
      </c>
    </row>
    <row r="261" spans="1:20" x14ac:dyDescent="0.25">
      <c r="A261" s="17" t="s">
        <v>111</v>
      </c>
      <c r="B261" s="17"/>
      <c r="C261" s="433">
        <v>906.05</v>
      </c>
      <c r="D261" s="17">
        <v>180.45</v>
      </c>
      <c r="E261" s="17">
        <v>163.96</v>
      </c>
      <c r="F261" s="48">
        <f t="shared" si="66"/>
        <v>102.36022800000001</v>
      </c>
      <c r="G261" s="48">
        <f t="shared" si="67"/>
        <v>61.599772000000002</v>
      </c>
      <c r="H261" s="155">
        <v>71.14</v>
      </c>
      <c r="I261" s="520">
        <f t="shared" ref="I261:I283" si="82">F261+G261+H261</f>
        <v>235.10000000000002</v>
      </c>
      <c r="J261" s="17">
        <v>49.82</v>
      </c>
      <c r="K261" s="17">
        <v>9.8000000000000007</v>
      </c>
      <c r="L261" s="457">
        <f t="shared" si="81"/>
        <v>1381.2199999999998</v>
      </c>
      <c r="M261" s="20">
        <v>63.33</v>
      </c>
      <c r="N261" s="433">
        <v>70.2</v>
      </c>
      <c r="O261" s="242">
        <v>602.16</v>
      </c>
      <c r="P261" s="456">
        <f t="shared" si="76"/>
        <v>735.68999999999994</v>
      </c>
      <c r="Q261" s="568">
        <f t="shared" ref="Q261:Q266" si="83">L261+P261</f>
        <v>2116.91</v>
      </c>
      <c r="R261" s="17">
        <v>0</v>
      </c>
      <c r="S261" s="17"/>
      <c r="T261" s="434"/>
    </row>
    <row r="262" spans="1:20" ht="15.75" thickBot="1" x14ac:dyDescent="0.3">
      <c r="A262" s="17" t="s">
        <v>59</v>
      </c>
      <c r="B262" s="199"/>
      <c r="C262" s="433"/>
      <c r="D262" s="199"/>
      <c r="E262" s="199">
        <v>163.96</v>
      </c>
      <c r="F262" s="249">
        <f t="shared" si="66"/>
        <v>102.36022800000001</v>
      </c>
      <c r="G262" s="249">
        <f t="shared" si="67"/>
        <v>61.599772000000002</v>
      </c>
      <c r="H262" s="591">
        <v>98.22</v>
      </c>
      <c r="I262" s="620">
        <f t="shared" si="82"/>
        <v>262.18</v>
      </c>
      <c r="J262" s="199">
        <v>108.71</v>
      </c>
      <c r="K262" s="199">
        <v>19.48</v>
      </c>
      <c r="L262" s="457">
        <f t="shared" si="81"/>
        <v>390.37</v>
      </c>
      <c r="M262" s="20">
        <v>63.33</v>
      </c>
      <c r="N262" s="433">
        <v>70.2</v>
      </c>
      <c r="O262" s="242">
        <v>602.16</v>
      </c>
      <c r="P262" s="461">
        <f t="shared" si="76"/>
        <v>735.68999999999994</v>
      </c>
      <c r="Q262" s="569">
        <f t="shared" si="83"/>
        <v>1126.06</v>
      </c>
      <c r="R262" s="17">
        <v>0</v>
      </c>
      <c r="S262" s="199"/>
      <c r="T262" s="246"/>
    </row>
    <row r="263" spans="1:20" ht="15.75" thickBot="1" x14ac:dyDescent="0.3">
      <c r="A263" s="243"/>
      <c r="B263" s="241"/>
      <c r="C263" s="253">
        <f>SUM(C260:C262)</f>
        <v>1812.1</v>
      </c>
      <c r="D263" s="244"/>
      <c r="E263" s="243"/>
      <c r="F263" s="250">
        <f t="shared" si="66"/>
        <v>0</v>
      </c>
      <c r="G263" s="600">
        <f t="shared" si="67"/>
        <v>0</v>
      </c>
      <c r="H263" s="593"/>
      <c r="I263" s="622">
        <f t="shared" si="82"/>
        <v>0</v>
      </c>
      <c r="J263" s="245"/>
      <c r="K263" s="244"/>
      <c r="L263" s="460">
        <f t="shared" ref="L263:O263" si="84">SUM(L260:L262)</f>
        <v>3444.2699999999995</v>
      </c>
      <c r="M263" s="245"/>
      <c r="N263" s="253">
        <f t="shared" si="84"/>
        <v>210.60000000000002</v>
      </c>
      <c r="O263" s="244">
        <f t="shared" si="84"/>
        <v>1806.48</v>
      </c>
      <c r="P263" s="460">
        <f t="shared" si="76"/>
        <v>2017.08</v>
      </c>
      <c r="Q263" s="567">
        <f t="shared" si="83"/>
        <v>5461.3499999999995</v>
      </c>
      <c r="R263" s="603"/>
      <c r="S263" s="260"/>
      <c r="T263" s="245"/>
    </row>
    <row r="264" spans="1:20" x14ac:dyDescent="0.25">
      <c r="A264" s="17" t="s">
        <v>48</v>
      </c>
      <c r="B264" s="432">
        <v>66</v>
      </c>
      <c r="C264" s="433">
        <v>897.34</v>
      </c>
      <c r="D264" s="242">
        <v>88.06</v>
      </c>
      <c r="E264" s="242">
        <v>143.41999999999999</v>
      </c>
      <c r="F264" s="251">
        <f t="shared" ref="F264:F283" si="85">E264-G264</f>
        <v>89.537105999999994</v>
      </c>
      <c r="G264" s="251">
        <f t="shared" ref="G264:G283" si="86">E264*37.57%</f>
        <v>53.882893999999993</v>
      </c>
      <c r="H264" s="587">
        <v>47.99</v>
      </c>
      <c r="I264" s="621">
        <f t="shared" si="82"/>
        <v>191.41</v>
      </c>
      <c r="J264" s="612">
        <v>0</v>
      </c>
      <c r="K264" s="242">
        <v>7.68</v>
      </c>
      <c r="L264" s="457">
        <f>C264+D264+I264+J264+K264</f>
        <v>1184.4900000000002</v>
      </c>
      <c r="M264" s="242">
        <v>209.64</v>
      </c>
      <c r="N264" s="433">
        <v>69.53</v>
      </c>
      <c r="O264" s="242">
        <v>596.37</v>
      </c>
      <c r="P264" s="457">
        <f t="shared" si="76"/>
        <v>875.54</v>
      </c>
      <c r="Q264" s="568">
        <f t="shared" si="83"/>
        <v>2060.0300000000002</v>
      </c>
      <c r="R264" s="248">
        <v>2200</v>
      </c>
      <c r="S264" s="242">
        <v>12060</v>
      </c>
      <c r="T264" s="432">
        <v>66</v>
      </c>
    </row>
    <row r="265" spans="1:20" x14ac:dyDescent="0.25">
      <c r="A265" s="17" t="s">
        <v>111</v>
      </c>
      <c r="B265" s="17"/>
      <c r="C265" s="433">
        <v>897.34</v>
      </c>
      <c r="D265" s="17">
        <v>124.51</v>
      </c>
      <c r="E265" s="17">
        <v>210.65</v>
      </c>
      <c r="F265" s="48">
        <f t="shared" si="85"/>
        <v>131.50879500000002</v>
      </c>
      <c r="G265" s="48">
        <f t="shared" si="86"/>
        <v>79.141204999999999</v>
      </c>
      <c r="H265" s="155">
        <v>70.45</v>
      </c>
      <c r="I265" s="520">
        <f t="shared" si="82"/>
        <v>281.10000000000002</v>
      </c>
      <c r="J265" s="156">
        <v>0</v>
      </c>
      <c r="K265" s="17">
        <v>9.7100000000000009</v>
      </c>
      <c r="L265" s="457">
        <f>C265+D265+I265+J265+K265</f>
        <v>1312.66</v>
      </c>
      <c r="M265" s="20">
        <v>189.99</v>
      </c>
      <c r="N265" s="433">
        <v>69.53</v>
      </c>
      <c r="O265" s="242">
        <v>596.37</v>
      </c>
      <c r="P265" s="456">
        <f t="shared" si="76"/>
        <v>855.89</v>
      </c>
      <c r="Q265" s="562">
        <f t="shared" si="83"/>
        <v>2168.5500000000002</v>
      </c>
      <c r="R265" s="17">
        <v>2100</v>
      </c>
      <c r="S265" s="17">
        <v>471912</v>
      </c>
      <c r="T265" s="434"/>
    </row>
    <row r="266" spans="1:20" ht="15.75" thickBot="1" x14ac:dyDescent="0.3">
      <c r="A266" s="17" t="s">
        <v>59</v>
      </c>
      <c r="B266" s="199"/>
      <c r="C266" s="433"/>
      <c r="D266" s="199"/>
      <c r="E266" s="199">
        <v>337.31</v>
      </c>
      <c r="F266" s="249">
        <f t="shared" si="85"/>
        <v>210.58263300000002</v>
      </c>
      <c r="G266" s="249">
        <f t="shared" si="86"/>
        <v>126.72736699999999</v>
      </c>
      <c r="H266" s="591">
        <v>97.27</v>
      </c>
      <c r="I266" s="620">
        <f t="shared" si="82"/>
        <v>434.58</v>
      </c>
      <c r="J266" s="614">
        <v>0</v>
      </c>
      <c r="K266" s="199">
        <v>19.29</v>
      </c>
      <c r="L266" s="457">
        <f>C266+D266+I266+J266+K266</f>
        <v>453.87</v>
      </c>
      <c r="M266" s="20">
        <v>189.99</v>
      </c>
      <c r="N266" s="433">
        <v>69.53</v>
      </c>
      <c r="O266" s="242">
        <v>596.37</v>
      </c>
      <c r="P266" s="461">
        <f t="shared" si="76"/>
        <v>855.89</v>
      </c>
      <c r="Q266" s="566">
        <f t="shared" si="83"/>
        <v>1309.76</v>
      </c>
      <c r="R266" s="17">
        <v>2200</v>
      </c>
      <c r="S266" s="199">
        <v>17094</v>
      </c>
      <c r="T266" s="246"/>
    </row>
    <row r="267" spans="1:20" ht="15.75" thickBot="1" x14ac:dyDescent="0.3">
      <c r="A267" s="243"/>
      <c r="B267" s="241"/>
      <c r="C267" s="253">
        <f>SUM(C264:C266)</f>
        <v>1794.68</v>
      </c>
      <c r="D267" s="244"/>
      <c r="E267" s="243"/>
      <c r="F267" s="250">
        <f t="shared" si="85"/>
        <v>0</v>
      </c>
      <c r="G267" s="600">
        <f t="shared" si="86"/>
        <v>0</v>
      </c>
      <c r="H267" s="593"/>
      <c r="I267" s="622">
        <f t="shared" si="82"/>
        <v>0</v>
      </c>
      <c r="J267" s="245"/>
      <c r="K267" s="241"/>
      <c r="L267" s="458">
        <f t="shared" ref="L267:O267" si="87">SUM(L264:L266)</f>
        <v>2951.0200000000004</v>
      </c>
      <c r="M267" s="241"/>
      <c r="N267" s="253">
        <f t="shared" si="87"/>
        <v>208.59</v>
      </c>
      <c r="O267" s="244">
        <f t="shared" si="87"/>
        <v>1789.1100000000001</v>
      </c>
      <c r="P267" s="460">
        <f t="shared" si="76"/>
        <v>1997.7</v>
      </c>
      <c r="Q267" s="567">
        <f>SUM(Q264:Q266)</f>
        <v>5538.34</v>
      </c>
      <c r="R267" s="603"/>
      <c r="S267" s="260"/>
      <c r="T267" s="245"/>
    </row>
    <row r="268" spans="1:20" x14ac:dyDescent="0.25">
      <c r="A268" s="17" t="s">
        <v>48</v>
      </c>
      <c r="B268" s="432">
        <v>67</v>
      </c>
      <c r="C268" s="433">
        <v>1341.65</v>
      </c>
      <c r="D268" s="242">
        <v>10.83</v>
      </c>
      <c r="E268" s="242">
        <v>43.12</v>
      </c>
      <c r="F268" s="251">
        <f t="shared" si="85"/>
        <v>26.919816000000001</v>
      </c>
      <c r="G268" s="251">
        <f t="shared" si="86"/>
        <v>16.200183999999997</v>
      </c>
      <c r="H268" s="587">
        <v>71.75</v>
      </c>
      <c r="I268" s="621">
        <f t="shared" si="82"/>
        <v>114.87</v>
      </c>
      <c r="J268" s="242">
        <v>0</v>
      </c>
      <c r="K268" s="242">
        <v>11.48</v>
      </c>
      <c r="L268" s="473">
        <f t="shared" ref="L268:L274" si="88">C268+D268+I268+J268+K268</f>
        <v>1478.83</v>
      </c>
      <c r="M268" s="242">
        <v>69.88</v>
      </c>
      <c r="N268" s="433">
        <v>103.95</v>
      </c>
      <c r="O268" s="242">
        <v>891.66</v>
      </c>
      <c r="P268" s="457">
        <f t="shared" si="76"/>
        <v>1065.49</v>
      </c>
      <c r="Q268" s="568">
        <f>L268+P268</f>
        <v>2544.3199999999997</v>
      </c>
      <c r="R268" s="248">
        <v>2541.27</v>
      </c>
      <c r="S268" s="242">
        <v>42393</v>
      </c>
      <c r="T268" s="432">
        <v>67</v>
      </c>
    </row>
    <row r="269" spans="1:20" x14ac:dyDescent="0.25">
      <c r="A269" s="17" t="s">
        <v>111</v>
      </c>
      <c r="B269" s="17"/>
      <c r="C269" s="433">
        <v>1341.65</v>
      </c>
      <c r="D269" s="17">
        <v>13.23</v>
      </c>
      <c r="E269" s="17">
        <v>25.5</v>
      </c>
      <c r="F269" s="48">
        <f t="shared" si="85"/>
        <v>15.919650000000001</v>
      </c>
      <c r="G269" s="48">
        <f t="shared" si="86"/>
        <v>9.5803499999999993</v>
      </c>
      <c r="H269" s="155">
        <v>105.34</v>
      </c>
      <c r="I269" s="520">
        <f t="shared" si="82"/>
        <v>130.84</v>
      </c>
      <c r="J269" s="242">
        <v>269.85000000000002</v>
      </c>
      <c r="K269" s="17">
        <v>14.51</v>
      </c>
      <c r="L269" s="473">
        <f t="shared" si="88"/>
        <v>1770.0800000000002</v>
      </c>
      <c r="M269" s="20">
        <v>63.33</v>
      </c>
      <c r="N269" s="433">
        <v>103.95</v>
      </c>
      <c r="O269" s="242">
        <v>891.66</v>
      </c>
      <c r="P269" s="456">
        <f t="shared" si="76"/>
        <v>1058.94</v>
      </c>
      <c r="Q269" s="568">
        <f t="shared" ref="Q269:Q274" si="89">L269+P269</f>
        <v>2829.0200000000004</v>
      </c>
      <c r="R269" s="17">
        <v>2544.3200000000002</v>
      </c>
      <c r="S269" s="17">
        <v>650369</v>
      </c>
      <c r="T269" s="434"/>
    </row>
    <row r="270" spans="1:20" ht="15.75" thickBot="1" x14ac:dyDescent="0.3">
      <c r="A270" s="17" t="s">
        <v>59</v>
      </c>
      <c r="B270" s="199"/>
      <c r="C270" s="433"/>
      <c r="D270" s="199"/>
      <c r="E270" s="199">
        <v>28.16</v>
      </c>
      <c r="F270" s="249">
        <f t="shared" si="85"/>
        <v>17.580288000000003</v>
      </c>
      <c r="G270" s="249">
        <f t="shared" si="86"/>
        <v>10.579711999999999</v>
      </c>
      <c r="H270" s="591">
        <v>145.44</v>
      </c>
      <c r="I270" s="620">
        <f t="shared" si="82"/>
        <v>173.6</v>
      </c>
      <c r="J270" s="17">
        <v>269.85000000000002</v>
      </c>
      <c r="K270" s="199">
        <v>28.84</v>
      </c>
      <c r="L270" s="476">
        <f t="shared" si="88"/>
        <v>472.29</v>
      </c>
      <c r="M270" s="20">
        <v>63.33</v>
      </c>
      <c r="N270" s="433">
        <v>103.95</v>
      </c>
      <c r="O270" s="242">
        <v>891.66</v>
      </c>
      <c r="P270" s="461">
        <f t="shared" si="76"/>
        <v>1058.94</v>
      </c>
      <c r="Q270" s="569">
        <f t="shared" si="89"/>
        <v>1531.23</v>
      </c>
      <c r="R270" s="17">
        <v>2829.02</v>
      </c>
      <c r="S270" s="17">
        <v>276216</v>
      </c>
      <c r="T270" s="246"/>
    </row>
    <row r="271" spans="1:20" ht="15.75" thickBot="1" x14ac:dyDescent="0.3">
      <c r="A271" s="243"/>
      <c r="B271" s="241"/>
      <c r="C271" s="253">
        <f>SUM(C268:C270)</f>
        <v>2683.3</v>
      </c>
      <c r="D271" s="241"/>
      <c r="E271" s="244"/>
      <c r="F271" s="268">
        <f t="shared" si="85"/>
        <v>0</v>
      </c>
      <c r="G271" s="600">
        <f t="shared" si="86"/>
        <v>0</v>
      </c>
      <c r="H271" s="593"/>
      <c r="I271" s="622">
        <f t="shared" si="82"/>
        <v>0</v>
      </c>
      <c r="J271" s="245"/>
      <c r="K271" s="244"/>
      <c r="L271" s="460">
        <f t="shared" si="88"/>
        <v>2683.3</v>
      </c>
      <c r="M271" s="245"/>
      <c r="N271" s="253">
        <f>SUM(N268:N270)</f>
        <v>311.85000000000002</v>
      </c>
      <c r="O271" s="244">
        <f>SUM(O268:O270)</f>
        <v>2674.98</v>
      </c>
      <c r="P271" s="460">
        <f t="shared" si="76"/>
        <v>2986.83</v>
      </c>
      <c r="Q271" s="577">
        <f t="shared" si="89"/>
        <v>5670.13</v>
      </c>
      <c r="R271" s="602"/>
      <c r="S271" s="248"/>
      <c r="T271" s="241"/>
    </row>
    <row r="272" spans="1:20" x14ac:dyDescent="0.25">
      <c r="A272" s="17" t="s">
        <v>48</v>
      </c>
      <c r="B272" s="432">
        <v>68</v>
      </c>
      <c r="C272" s="433">
        <v>1007.69</v>
      </c>
      <c r="D272" s="477">
        <v>195.73</v>
      </c>
      <c r="E272" s="477">
        <v>301.11</v>
      </c>
      <c r="F272" s="251">
        <f t="shared" si="85"/>
        <v>187.98297300000002</v>
      </c>
      <c r="G272" s="251">
        <f t="shared" si="86"/>
        <v>113.127027</v>
      </c>
      <c r="H272" s="598">
        <v>53.89</v>
      </c>
      <c r="I272" s="621">
        <f t="shared" si="82"/>
        <v>355</v>
      </c>
      <c r="J272" s="617">
        <v>0</v>
      </c>
      <c r="K272" s="477">
        <v>12.32</v>
      </c>
      <c r="L272" s="473">
        <f t="shared" si="88"/>
        <v>1570.74</v>
      </c>
      <c r="M272" s="477">
        <v>209.64</v>
      </c>
      <c r="N272" s="478">
        <v>78.08</v>
      </c>
      <c r="O272" s="477">
        <v>669.71</v>
      </c>
      <c r="P272" s="473">
        <f t="shared" si="76"/>
        <v>957.43000000000006</v>
      </c>
      <c r="Q272" s="578">
        <f t="shared" si="89"/>
        <v>2528.17</v>
      </c>
      <c r="R272" s="248">
        <v>0</v>
      </c>
      <c r="S272" s="434"/>
      <c r="T272" s="432">
        <v>68</v>
      </c>
    </row>
    <row r="273" spans="1:20" x14ac:dyDescent="0.25">
      <c r="A273" s="17" t="s">
        <v>111</v>
      </c>
      <c r="B273" s="17"/>
      <c r="C273" s="433">
        <v>1007.69</v>
      </c>
      <c r="D273" s="17">
        <v>489.8</v>
      </c>
      <c r="E273" s="17">
        <v>603.16999999999996</v>
      </c>
      <c r="F273" s="48">
        <f t="shared" si="85"/>
        <v>376.559031</v>
      </c>
      <c r="G273" s="48">
        <f t="shared" si="86"/>
        <v>226.61096899999998</v>
      </c>
      <c r="H273" s="155">
        <v>79.12</v>
      </c>
      <c r="I273" s="520">
        <f t="shared" si="82"/>
        <v>682.29</v>
      </c>
      <c r="J273" s="156">
        <v>0</v>
      </c>
      <c r="K273" s="17">
        <v>10.9</v>
      </c>
      <c r="L273" s="473">
        <f t="shared" si="88"/>
        <v>2190.6799999999998</v>
      </c>
      <c r="M273" s="20">
        <v>189.99</v>
      </c>
      <c r="N273" s="478">
        <v>78.08</v>
      </c>
      <c r="O273" s="477">
        <v>669.71</v>
      </c>
      <c r="P273" s="456">
        <f t="shared" si="76"/>
        <v>937.78</v>
      </c>
      <c r="Q273" s="578">
        <f t="shared" si="89"/>
        <v>3128.46</v>
      </c>
      <c r="R273" s="17">
        <v>0</v>
      </c>
      <c r="S273" s="17"/>
      <c r="T273" s="434"/>
    </row>
    <row r="274" spans="1:20" ht="15.75" thickBot="1" x14ac:dyDescent="0.3">
      <c r="A274" s="17" t="s">
        <v>59</v>
      </c>
      <c r="B274" s="199"/>
      <c r="C274" s="433"/>
      <c r="D274" s="199"/>
      <c r="E274" s="199">
        <v>444.58</v>
      </c>
      <c r="F274" s="249">
        <f t="shared" si="85"/>
        <v>277.55129399999998</v>
      </c>
      <c r="G274" s="249">
        <f t="shared" si="86"/>
        <v>167.02870599999997</v>
      </c>
      <c r="H274" s="591">
        <v>109.24</v>
      </c>
      <c r="I274" s="620">
        <f t="shared" si="82"/>
        <v>553.81999999999994</v>
      </c>
      <c r="J274" s="614">
        <v>0</v>
      </c>
      <c r="K274" s="199">
        <v>30.98</v>
      </c>
      <c r="L274" s="473">
        <f t="shared" si="88"/>
        <v>584.79999999999995</v>
      </c>
      <c r="M274" s="20">
        <v>189.99</v>
      </c>
      <c r="N274" s="478">
        <v>78.08</v>
      </c>
      <c r="O274" s="477">
        <v>669.71</v>
      </c>
      <c r="P274" s="461">
        <f t="shared" si="76"/>
        <v>937.78</v>
      </c>
      <c r="Q274" s="579">
        <f t="shared" si="89"/>
        <v>1522.58</v>
      </c>
      <c r="R274" s="17">
        <v>10000</v>
      </c>
      <c r="S274" s="199">
        <v>600438</v>
      </c>
      <c r="T274" s="246"/>
    </row>
    <row r="275" spans="1:20" ht="15.75" thickBot="1" x14ac:dyDescent="0.3">
      <c r="A275" s="243"/>
      <c r="B275" s="241"/>
      <c r="C275" s="253">
        <f>SUM(C272:C274)</f>
        <v>2015.38</v>
      </c>
      <c r="D275" s="241"/>
      <c r="E275" s="244"/>
      <c r="F275" s="268">
        <f t="shared" si="85"/>
        <v>0</v>
      </c>
      <c r="G275" s="600">
        <f t="shared" si="86"/>
        <v>0</v>
      </c>
      <c r="H275" s="593"/>
      <c r="I275" s="622">
        <f t="shared" si="82"/>
        <v>0</v>
      </c>
      <c r="J275" s="245"/>
      <c r="K275" s="241"/>
      <c r="L275" s="458">
        <f t="shared" ref="L275:O275" si="90">SUM(L272:L274)</f>
        <v>4346.22</v>
      </c>
      <c r="M275" s="241"/>
      <c r="N275" s="253">
        <f t="shared" si="90"/>
        <v>234.24</v>
      </c>
      <c r="O275" s="244">
        <f t="shared" si="90"/>
        <v>2009.13</v>
      </c>
      <c r="P275" s="479">
        <f t="shared" si="76"/>
        <v>2243.37</v>
      </c>
      <c r="Q275" s="567">
        <f>SUM(Q272:Q274)</f>
        <v>7179.21</v>
      </c>
      <c r="R275" s="603"/>
      <c r="S275" s="260"/>
      <c r="T275" s="245"/>
    </row>
    <row r="276" spans="1:20" x14ac:dyDescent="0.25">
      <c r="A276" s="17" t="s">
        <v>48</v>
      </c>
      <c r="B276" s="432">
        <v>69</v>
      </c>
      <c r="C276" s="433">
        <v>920.57</v>
      </c>
      <c r="D276" s="242">
        <v>0</v>
      </c>
      <c r="E276" s="242">
        <v>0</v>
      </c>
      <c r="F276" s="251">
        <f t="shared" si="85"/>
        <v>0</v>
      </c>
      <c r="G276" s="251">
        <f t="shared" si="86"/>
        <v>0</v>
      </c>
      <c r="H276" s="587">
        <v>49.23</v>
      </c>
      <c r="I276" s="621">
        <f t="shared" si="82"/>
        <v>49.23</v>
      </c>
      <c r="J276" s="242">
        <v>0</v>
      </c>
      <c r="K276" s="242">
        <v>7.88</v>
      </c>
      <c r="L276" s="457">
        <f t="shared" ref="L276:L283" si="91">C276+D276+I276+J276+K276</f>
        <v>977.68000000000006</v>
      </c>
      <c r="M276" s="242">
        <v>0</v>
      </c>
      <c r="N276" s="433">
        <v>71.33</v>
      </c>
      <c r="O276" s="242">
        <v>611.80999999999995</v>
      </c>
      <c r="P276" s="457">
        <f t="shared" si="76"/>
        <v>683.14</v>
      </c>
      <c r="Q276" s="568">
        <f>L276+P276</f>
        <v>1660.8200000000002</v>
      </c>
      <c r="R276" s="248">
        <v>1700</v>
      </c>
      <c r="S276" s="242">
        <v>59446</v>
      </c>
      <c r="T276" s="432">
        <v>69</v>
      </c>
    </row>
    <row r="277" spans="1:20" x14ac:dyDescent="0.25">
      <c r="A277" s="17" t="s">
        <v>111</v>
      </c>
      <c r="B277" s="17"/>
      <c r="C277" s="433">
        <v>920.57</v>
      </c>
      <c r="D277" s="17">
        <v>3.01</v>
      </c>
      <c r="E277" s="17">
        <v>2.0499999999999998</v>
      </c>
      <c r="F277" s="48">
        <f t="shared" si="85"/>
        <v>1.2798149999999999</v>
      </c>
      <c r="G277" s="48">
        <f t="shared" si="86"/>
        <v>0.7701849999999999</v>
      </c>
      <c r="H277" s="155">
        <v>72.28</v>
      </c>
      <c r="I277" s="520">
        <f t="shared" si="82"/>
        <v>74.33</v>
      </c>
      <c r="J277" s="17">
        <v>0</v>
      </c>
      <c r="K277" s="17">
        <v>9.9600000000000009</v>
      </c>
      <c r="L277" s="457">
        <f t="shared" si="91"/>
        <v>1007.8700000000001</v>
      </c>
      <c r="M277" s="20">
        <v>0</v>
      </c>
      <c r="N277" s="433">
        <v>71.33</v>
      </c>
      <c r="O277" s="242">
        <v>611.80999999999995</v>
      </c>
      <c r="P277" s="456">
        <f t="shared" si="76"/>
        <v>683.14</v>
      </c>
      <c r="Q277" s="568">
        <f t="shared" ref="Q277:Q283" si="92">L277+P277</f>
        <v>1691.0100000000002</v>
      </c>
      <c r="R277" s="17">
        <v>1700</v>
      </c>
      <c r="S277" s="17">
        <v>1518</v>
      </c>
      <c r="T277" s="434"/>
    </row>
    <row r="278" spans="1:20" ht="15.75" thickBot="1" x14ac:dyDescent="0.3">
      <c r="A278" s="17" t="s">
        <v>59</v>
      </c>
      <c r="B278" s="199"/>
      <c r="C278" s="433"/>
      <c r="D278" s="199"/>
      <c r="E278" s="199">
        <v>0</v>
      </c>
      <c r="F278" s="249">
        <f t="shared" si="85"/>
        <v>0</v>
      </c>
      <c r="G278" s="249">
        <f t="shared" si="86"/>
        <v>0</v>
      </c>
      <c r="H278" s="591">
        <v>99.79</v>
      </c>
      <c r="I278" s="620">
        <f t="shared" si="82"/>
        <v>99.79</v>
      </c>
      <c r="J278" s="17">
        <v>0</v>
      </c>
      <c r="K278" s="199">
        <v>19.79</v>
      </c>
      <c r="L278" s="459">
        <f t="shared" si="91"/>
        <v>119.58000000000001</v>
      </c>
      <c r="M278" s="20">
        <v>0</v>
      </c>
      <c r="N278" s="433">
        <v>71.33</v>
      </c>
      <c r="O278" s="242">
        <v>611.80999999999995</v>
      </c>
      <c r="P278" s="461">
        <f t="shared" si="76"/>
        <v>683.14</v>
      </c>
      <c r="Q278" s="569">
        <f t="shared" si="92"/>
        <v>802.72</v>
      </c>
      <c r="R278" s="17">
        <v>1700</v>
      </c>
      <c r="S278" s="199">
        <v>78979</v>
      </c>
      <c r="T278" s="246"/>
    </row>
    <row r="279" spans="1:20" ht="15.75" thickBot="1" x14ac:dyDescent="0.3">
      <c r="A279" s="243"/>
      <c r="B279" s="241"/>
      <c r="C279" s="253">
        <f>SUM(C276:C278)</f>
        <v>1841.14</v>
      </c>
      <c r="D279" s="241"/>
      <c r="E279" s="244"/>
      <c r="F279" s="268">
        <f t="shared" si="85"/>
        <v>0</v>
      </c>
      <c r="G279" s="600">
        <f t="shared" si="86"/>
        <v>0</v>
      </c>
      <c r="H279" s="593"/>
      <c r="I279" s="622">
        <f t="shared" si="82"/>
        <v>0</v>
      </c>
      <c r="J279" s="245"/>
      <c r="K279" s="244"/>
      <c r="L279" s="460">
        <f t="shared" si="91"/>
        <v>1841.14</v>
      </c>
      <c r="M279" s="245"/>
      <c r="N279" s="253">
        <f>SUM(N276:N278)</f>
        <v>213.99</v>
      </c>
      <c r="O279" s="244">
        <f>SUM(O276:O278)</f>
        <v>1835.4299999999998</v>
      </c>
      <c r="P279" s="460">
        <f t="shared" si="76"/>
        <v>2049.42</v>
      </c>
      <c r="Q279" s="567">
        <f t="shared" si="92"/>
        <v>3890.5600000000004</v>
      </c>
      <c r="R279" s="603"/>
      <c r="S279" s="260"/>
      <c r="T279" s="245"/>
    </row>
    <row r="280" spans="1:20" x14ac:dyDescent="0.25">
      <c r="A280" s="17" t="s">
        <v>48</v>
      </c>
      <c r="B280" s="432">
        <v>70</v>
      </c>
      <c r="C280" s="433">
        <v>897.34</v>
      </c>
      <c r="D280" s="242">
        <v>292.93</v>
      </c>
      <c r="E280" s="242">
        <v>454.29</v>
      </c>
      <c r="F280" s="251">
        <f t="shared" si="85"/>
        <v>283.613247</v>
      </c>
      <c r="G280" s="251">
        <f t="shared" si="86"/>
        <v>170.67675299999999</v>
      </c>
      <c r="H280" s="587">
        <v>47.99</v>
      </c>
      <c r="I280" s="621">
        <f t="shared" si="82"/>
        <v>502.28</v>
      </c>
      <c r="J280" s="242">
        <v>391.35</v>
      </c>
      <c r="K280" s="242">
        <v>7.68</v>
      </c>
      <c r="L280" s="457">
        <f t="shared" si="91"/>
        <v>2091.58</v>
      </c>
      <c r="M280" s="242">
        <v>139.76</v>
      </c>
      <c r="N280" s="433">
        <v>69.53</v>
      </c>
      <c r="O280" s="242">
        <v>596.37</v>
      </c>
      <c r="P280" s="457">
        <f t="shared" si="76"/>
        <v>805.66</v>
      </c>
      <c r="Q280" s="568">
        <f t="shared" si="92"/>
        <v>2897.24</v>
      </c>
      <c r="R280" s="248">
        <v>2500</v>
      </c>
      <c r="S280" s="242">
        <v>66460</v>
      </c>
      <c r="T280" s="432">
        <v>70</v>
      </c>
    </row>
    <row r="281" spans="1:20" x14ac:dyDescent="0.25">
      <c r="A281" s="17" t="s">
        <v>111</v>
      </c>
      <c r="B281" s="17"/>
      <c r="C281" s="433">
        <v>897.34</v>
      </c>
      <c r="D281" s="17">
        <v>263.52</v>
      </c>
      <c r="E281" s="17">
        <v>382.44</v>
      </c>
      <c r="F281" s="48">
        <f t="shared" si="85"/>
        <v>238.75729200000001</v>
      </c>
      <c r="G281" s="48">
        <f t="shared" si="86"/>
        <v>143.68270799999999</v>
      </c>
      <c r="H281" s="155">
        <v>70.45</v>
      </c>
      <c r="I281" s="520">
        <f t="shared" si="82"/>
        <v>452.89</v>
      </c>
      <c r="J281" s="17">
        <v>319.77999999999997</v>
      </c>
      <c r="K281" s="17">
        <v>9.7100000000000009</v>
      </c>
      <c r="L281" s="457">
        <f t="shared" si="91"/>
        <v>1943.24</v>
      </c>
      <c r="M281" s="20">
        <v>126.66</v>
      </c>
      <c r="N281" s="433">
        <v>69.53</v>
      </c>
      <c r="O281" s="242">
        <v>596.37</v>
      </c>
      <c r="P281" s="456">
        <f t="shared" si="76"/>
        <v>792.56</v>
      </c>
      <c r="Q281" s="568">
        <f t="shared" si="92"/>
        <v>2735.8</v>
      </c>
      <c r="R281" s="17">
        <v>2500</v>
      </c>
      <c r="S281" s="17">
        <v>1937</v>
      </c>
      <c r="T281" s="434"/>
    </row>
    <row r="282" spans="1:20" ht="15.75" thickBot="1" x14ac:dyDescent="0.3">
      <c r="A282" s="17" t="s">
        <v>59</v>
      </c>
      <c r="B282" s="199"/>
      <c r="C282" s="433"/>
      <c r="D282" s="199"/>
      <c r="E282" s="199">
        <v>204.42</v>
      </c>
      <c r="F282" s="249">
        <f t="shared" si="85"/>
        <v>127.619406</v>
      </c>
      <c r="G282" s="249">
        <f t="shared" si="86"/>
        <v>76.80059399999999</v>
      </c>
      <c r="H282" s="591">
        <v>97.27</v>
      </c>
      <c r="I282" s="620">
        <f t="shared" si="82"/>
        <v>301.69</v>
      </c>
      <c r="J282" s="199">
        <v>263.62</v>
      </c>
      <c r="K282" s="199">
        <v>19.29</v>
      </c>
      <c r="L282" s="459">
        <f t="shared" si="91"/>
        <v>584.59999999999991</v>
      </c>
      <c r="M282" s="240">
        <v>63.33</v>
      </c>
      <c r="N282" s="464">
        <v>69.53</v>
      </c>
      <c r="O282" s="242">
        <v>596.37</v>
      </c>
      <c r="P282" s="461">
        <f t="shared" si="76"/>
        <v>729.23</v>
      </c>
      <c r="Q282" s="569">
        <f t="shared" si="92"/>
        <v>1313.83</v>
      </c>
      <c r="R282" s="17">
        <v>2500</v>
      </c>
      <c r="S282" s="17">
        <v>73605</v>
      </c>
      <c r="T282" s="246"/>
    </row>
    <row r="283" spans="1:20" ht="15.75" thickBot="1" x14ac:dyDescent="0.3">
      <c r="A283" s="228"/>
      <c r="B283" s="237"/>
      <c r="C283" s="253">
        <f>SUM(C280:C282)</f>
        <v>1794.68</v>
      </c>
      <c r="D283" s="241"/>
      <c r="E283" s="244"/>
      <c r="F283" s="268">
        <f t="shared" si="85"/>
        <v>0</v>
      </c>
      <c r="G283" s="250">
        <f t="shared" si="86"/>
        <v>0</v>
      </c>
      <c r="H283" s="594"/>
      <c r="I283" s="622">
        <f t="shared" si="82"/>
        <v>0</v>
      </c>
      <c r="J283" s="257"/>
      <c r="K283" s="244"/>
      <c r="L283" s="460">
        <f t="shared" si="91"/>
        <v>1794.68</v>
      </c>
      <c r="M283" s="267"/>
      <c r="N283" s="255">
        <f>SUM(N280:N282)</f>
        <v>208.59</v>
      </c>
      <c r="O283" s="245">
        <f>SUM(O280:O282)</f>
        <v>1789.1100000000001</v>
      </c>
      <c r="P283" s="480">
        <f t="shared" si="76"/>
        <v>1997.7</v>
      </c>
      <c r="Q283" s="567">
        <f t="shared" si="92"/>
        <v>3792.38</v>
      </c>
      <c r="R283" s="602"/>
      <c r="S283" s="17"/>
      <c r="T283" s="241"/>
    </row>
    <row r="284" spans="1:20" x14ac:dyDescent="0.25">
      <c r="A284" s="449"/>
      <c r="B284" s="432"/>
      <c r="C284" s="492"/>
      <c r="D284" s="492"/>
      <c r="E284" s="492"/>
      <c r="F284" s="251"/>
      <c r="G284" s="251"/>
      <c r="H284" s="599"/>
      <c r="I284" s="621"/>
      <c r="J284" s="492"/>
      <c r="K284" s="493"/>
      <c r="L284" s="481">
        <f>L283+L279+L275+L271+L267+L263+L259+L255+L251+L247+L243+L239+L235+L231+L227+L223+L219+L215+L211+L207+L203+L199+L195+L191+L187+L183+L179+L175+L171+L167+L163+L159+L155+L151+L147+L143+L139+L135+L131+L127+L123+L119+L115+L111+L107+L103+L99+L95+L91+L87+L83+L79+L75+L71+L67+L63+L59+L55+L51+L47+L43+L39+L35+L31+L27+L23+L19+L15+L11+L7</f>
        <v>218145.61953200004</v>
      </c>
      <c r="M284" s="494"/>
      <c r="N284" s="492"/>
      <c r="O284" s="492"/>
      <c r="P284" s="495">
        <f>P283+P279+P275+P271+P267+P263+P259+P255+P251+P247+P243+P239+P235+P231+P219+P227+P223+P215+P211+P207+P203+P199+P195+P191+P187+P183+P179+P175+P171+P167+P163+P159+P155+P151+P147+P143+P139+P135+P131+P127+P123+P119+P115+P111+P107+P103+P99+P95+P91+P87+P83+P79+P75+P71+P67+P63+P59+P55+P51+P47+P43+P39+P35+P31+P27+P23+P19+P15+P11+P7</f>
        <v>172253.95499999996</v>
      </c>
      <c r="Q284" s="580">
        <f>Q283+Q279+Q275+Q271+Q267+Q263+Q259+Q255+Q251+Q247+Q243+Q239+Q235+Q231+Q227+Q223+Q219+Q215+Q211+Q207+Q203+Q199+Q195+Q191+Q187+Q183+Q179+Q175+Q171+Q167+Q163+Q159+Q155+Q151+Q147+Q143+Q139+Q135+Q131+Q127+Q123+Q119+Q115+Q111+Q107+Q103+Q99+Q95+Q91+Q87+Q83+Q79+Q75+Q71+Q67+Q63+Q59+Q55+Q51+Q47+Q43+Q39+Q35+Q31+Q27+Q23+Q19+Q15+Q11+Q7</f>
        <v>434305.014532</v>
      </c>
      <c r="R284" s="26">
        <f>SUM(R4:R283)</f>
        <v>574593.31999999995</v>
      </c>
      <c r="S284" s="17"/>
    </row>
    <row r="285" spans="1:20" x14ac:dyDescent="0.25">
      <c r="C285" s="489"/>
      <c r="D285" s="490"/>
      <c r="E285" s="489"/>
      <c r="F285" s="489"/>
      <c r="G285" s="489"/>
      <c r="H285" s="159"/>
      <c r="I285" s="159"/>
      <c r="J285" s="24"/>
      <c r="K285" s="18"/>
      <c r="L285" s="159"/>
      <c r="M285" s="159"/>
      <c r="N285" s="22"/>
      <c r="O285" s="22"/>
      <c r="P285" s="151"/>
      <c r="Q285" s="482"/>
      <c r="R285" s="151" t="s">
        <v>14</v>
      </c>
    </row>
    <row r="286" spans="1:20" x14ac:dyDescent="0.25">
      <c r="C286" s="491"/>
      <c r="D286" s="22"/>
      <c r="F286" s="18"/>
      <c r="H286" s="22"/>
      <c r="I286" s="22"/>
      <c r="J286" s="491"/>
      <c r="K286" s="22"/>
      <c r="L286" s="159"/>
      <c r="M286" s="24"/>
      <c r="N286" s="151"/>
      <c r="O286" s="22"/>
      <c r="P286" s="151"/>
      <c r="Q286" s="24"/>
      <c r="R286" s="151"/>
    </row>
    <row r="287" spans="1:20" x14ac:dyDescent="0.25">
      <c r="D287" s="22"/>
      <c r="F287" s="18"/>
      <c r="G287" s="22"/>
      <c r="K287" s="22"/>
      <c r="L287" s="22"/>
      <c r="N287" s="22"/>
      <c r="O287" s="22"/>
      <c r="P287" s="24"/>
      <c r="Q287" s="22"/>
      <c r="R287" s="18"/>
    </row>
    <row r="288" spans="1:20" x14ac:dyDescent="0.25">
      <c r="J288" s="22"/>
      <c r="K288" s="22"/>
      <c r="M288" s="151"/>
      <c r="P288" s="151"/>
      <c r="Q288" s="22"/>
      <c r="R288" s="159"/>
    </row>
    <row r="289" spans="2:18" x14ac:dyDescent="0.25">
      <c r="B289" s="415"/>
      <c r="C289" s="415"/>
      <c r="D289" s="618"/>
      <c r="E289" s="22" t="s">
        <v>210</v>
      </c>
      <c r="F289" s="22"/>
      <c r="G289" s="22"/>
      <c r="H289" s="22"/>
      <c r="I289" s="22"/>
      <c r="K289" s="22"/>
      <c r="L289" s="22"/>
      <c r="M289" s="151"/>
      <c r="O289" s="22"/>
      <c r="P289" s="22"/>
      <c r="Q289" s="22"/>
      <c r="R289" s="1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2017</vt:lpstr>
      <vt:lpstr>чужие</vt:lpstr>
      <vt:lpstr>Лист4</vt:lpstr>
      <vt:lpstr>ндс</vt:lpstr>
      <vt:lpstr>Лист1</vt:lpstr>
      <vt:lpstr>гис1кв-л</vt:lpstr>
      <vt:lpstr>гис2кв-л</vt:lpstr>
      <vt:lpstr>гис3кв-л</vt:lpstr>
      <vt:lpstr>гис4кв-л</vt:lpstr>
      <vt:lpstr>декабрь</vt:lpstr>
      <vt:lpstr>июнь</vt:lpstr>
      <vt:lpstr>зарплата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2018-07-11T01:23:28Z</dcterms:modified>
</cp:coreProperties>
</file>